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fnamsfr-my.sharepoint.com/personal/louis-marie_colcombet_fnams_fr/Documents/Mes documents/7-Règlementation/3 - PAC/PAC 2020-2027/"/>
    </mc:Choice>
  </mc:AlternateContent>
  <xr:revisionPtr revIDLastSave="1001" documentId="8_{DF44807B-E6A8-4435-A50E-742FABEAD0FB}" xr6:coauthVersionLast="47" xr6:coauthVersionMax="47" xr10:uidLastSave="{DC94FC19-F79D-4023-A547-7FD3C6EB5672}"/>
  <bookViews>
    <workbookView xWindow="-120" yWindow="-120" windowWidth="29040" windowHeight="15840" xr2:uid="{B7DEB172-B372-450F-973E-6001C0ADC473}"/>
  </bookViews>
  <sheets>
    <sheet name="Exploitation" sheetId="5" r:id="rId1"/>
    <sheet name="Assolement" sheetId="2" r:id="rId2"/>
    <sheet name="Point_EcoR" sheetId="3" r:id="rId3"/>
    <sheet name="Def_EcoR" sheetId="8" r:id="rId4"/>
    <sheet name="Code_culture" sheetId="1" r:id="rId5"/>
    <sheet name="Liste_Certif" sheetId="7" state="hidden" r:id="rId6"/>
    <sheet name="OTEX" sheetId="4" state="hidden" r:id="rId7"/>
  </sheets>
  <definedNames>
    <definedName name="_xlnm._FilterDatabase" localSheetId="4" hidden="1">Code_culture!$A$1:$C$207</definedName>
    <definedName name="Certification_exploitation">Liste_Certif!$B$2:$B$6</definedName>
    <definedName name="Certification_haie">Liste_Certif!$B$8:$B$9</definedName>
    <definedName name="Orientation_exploitation">OTEX!$C$3:$C$14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3" l="1"/>
  <c r="E28" i="3" s="1" a="1"/>
  <c r="E28" i="3" s="1"/>
  <c r="I7" i="2"/>
  <c r="I20" i="2"/>
  <c r="I21" i="2"/>
  <c r="I25" i="2"/>
  <c r="I26" i="2"/>
  <c r="I30" i="2"/>
  <c r="C24" i="3"/>
  <c r="D23" i="3" s="1"/>
  <c r="C20" i="3"/>
  <c r="D5" i="2"/>
  <c r="D6" i="2"/>
  <c r="D7" i="2"/>
  <c r="D8" i="2"/>
  <c r="D9" i="2"/>
  <c r="D10" i="2"/>
  <c r="D11" i="2"/>
  <c r="D12" i="2"/>
  <c r="D13" i="2"/>
  <c r="D14" i="2"/>
  <c r="D15" i="2"/>
  <c r="D16" i="2"/>
  <c r="D17" i="2"/>
  <c r="D18" i="2"/>
  <c r="E31" i="3" l="1"/>
  <c r="E37" i="3" s="1"/>
  <c r="C34" i="3"/>
  <c r="C23" i="3"/>
  <c r="E23" i="3" s="1"/>
  <c r="C19" i="3"/>
  <c r="C13" i="3"/>
  <c r="I6" i="2"/>
  <c r="I8" i="2" s="1"/>
  <c r="I9" i="2" s="1"/>
  <c r="G1" i="3"/>
  <c r="E1" i="3"/>
  <c r="C1" i="3"/>
  <c r="C1" i="2"/>
  <c r="E1" i="2"/>
  <c r="G1" i="2"/>
  <c r="D19" i="2"/>
  <c r="D20" i="2"/>
  <c r="D21" i="2"/>
  <c r="D22" i="2"/>
  <c r="D23" i="2"/>
  <c r="D24" i="2"/>
  <c r="D25" i="2"/>
  <c r="D26" i="2"/>
  <c r="D27" i="2"/>
  <c r="D28" i="2"/>
  <c r="D29" i="2"/>
  <c r="D30" i="2"/>
  <c r="D31" i="2"/>
  <c r="D32" i="2"/>
  <c r="D33" i="2"/>
  <c r="D34" i="2"/>
  <c r="D35" i="2"/>
  <c r="D36" i="2"/>
  <c r="D37" i="2"/>
  <c r="D38" i="2"/>
  <c r="D39" i="2"/>
  <c r="D40" i="2"/>
  <c r="D41" i="2"/>
  <c r="D19" i="3" l="1"/>
  <c r="E19" i="3" s="1"/>
  <c r="C7" i="3"/>
  <c r="C8" i="3"/>
  <c r="C11" i="3"/>
  <c r="C9" i="3"/>
  <c r="C6" i="3"/>
  <c r="C5" i="3"/>
  <c r="C12" i="3"/>
  <c r="C10" i="3"/>
  <c r="C15" i="3" l="1"/>
  <c r="C26" i="3" s="1"/>
  <c r="D13" i="3" l="1"/>
  <c r="E13" i="3" s="1"/>
  <c r="D34" i="3"/>
  <c r="E34" i="3" s="1"/>
  <c r="E38" i="3" s="1"/>
  <c r="D10" i="3"/>
  <c r="E10" i="3" s="1"/>
  <c r="D7" i="3"/>
  <c r="E7" i="3" s="1"/>
  <c r="D8" i="3"/>
  <c r="E8" i="3" s="1"/>
  <c r="D6" i="3"/>
  <c r="E6" i="3" s="1"/>
  <c r="D12" i="3"/>
  <c r="D5" i="3"/>
  <c r="E5" i="3" s="1"/>
  <c r="D11" i="3"/>
  <c r="E11" i="3" s="1"/>
  <c r="D9" i="3"/>
  <c r="E9" i="3" s="1"/>
  <c r="D15" i="3" l="1"/>
  <c r="E12" i="3"/>
  <c r="E15" i="3" s="1"/>
  <c r="E16" i="3" l="1"/>
  <c r="E26" i="3" s="1"/>
  <c r="D36" i="3" l="1"/>
  <c r="E36" i="3" l="1"/>
  <c r="E39"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<sst xmlns="http://schemas.openxmlformats.org/spreadsheetml/2006/main" count="780" uniqueCount="567">
  <si>
    <t>DC</t>
  </si>
  <si>
    <t>Code_cult</t>
  </si>
  <si>
    <t>LibelleDC</t>
  </si>
  <si>
    <t>céréales d'hiver</t>
  </si>
  <si>
    <t>1 - Céréales d'hiver</t>
  </si>
  <si>
    <t>AVH</t>
  </si>
  <si>
    <t>Avoine d'hiver</t>
  </si>
  <si>
    <t>BDH</t>
  </si>
  <si>
    <t>Blé dur d'hiver</t>
  </si>
  <si>
    <t>BTH</t>
  </si>
  <si>
    <t>Blé tendre d'hiver</t>
  </si>
  <si>
    <t>CHA</t>
  </si>
  <si>
    <t>Autre céréales d'hiver du genre Avena</t>
  </si>
  <si>
    <t>CHH</t>
  </si>
  <si>
    <t>Autre céréale d'hiver de genre Hordeum</t>
  </si>
  <si>
    <t>CHS</t>
  </si>
  <si>
    <t>Autre céréale d'hiver de genre Secale</t>
  </si>
  <si>
    <t>CHT</t>
  </si>
  <si>
    <t>Autre céréale d'hiver de genre Triticum</t>
  </si>
  <si>
    <t>EPE</t>
  </si>
  <si>
    <t>Epeautre</t>
  </si>
  <si>
    <t>MCR</t>
  </si>
  <si>
    <t>Mélange de céréales ou pseudo-céréales pures ou mélange avec des protéagineux non prépondérants</t>
  </si>
  <si>
    <t>ORH</t>
  </si>
  <si>
    <t>Orge d'hiver</t>
  </si>
  <si>
    <t>SGH</t>
  </si>
  <si>
    <t>Seigle d'hiver</t>
  </si>
  <si>
    <t>TTH</t>
  </si>
  <si>
    <t>Triticale d'hiver</t>
  </si>
  <si>
    <t xml:space="preserve">Céréales de printemps </t>
  </si>
  <si>
    <t>2 - Céréales printemps</t>
  </si>
  <si>
    <t>CGP</t>
  </si>
  <si>
    <t>Autre céréale de genre Panicum</t>
  </si>
  <si>
    <t>CPA</t>
  </si>
  <si>
    <t>Autre céréale de printemps de genre Avena</t>
  </si>
  <si>
    <t>CPH</t>
  </si>
  <si>
    <t>Autre céréale de printemps de genre Hordeum</t>
  </si>
  <si>
    <t>CPS</t>
  </si>
  <si>
    <t>Autre céréale de printemps de genre Secale</t>
  </si>
  <si>
    <t>CPT</t>
  </si>
  <si>
    <t>Autre céréale de printemps du genre Triticum</t>
  </si>
  <si>
    <t>ORP</t>
  </si>
  <si>
    <t>Orge de printemps</t>
  </si>
  <si>
    <t>SGP</t>
  </si>
  <si>
    <t>Seigle de printemps</t>
  </si>
  <si>
    <t>TTP</t>
  </si>
  <si>
    <t>Triticale de printemps</t>
  </si>
  <si>
    <t>AVP</t>
  </si>
  <si>
    <t>Avoine de printemps</t>
  </si>
  <si>
    <t>BDP</t>
  </si>
  <si>
    <t>Blé dur de printemps</t>
  </si>
  <si>
    <t>BTP</t>
  </si>
  <si>
    <t>Blé tendre de printemps</t>
  </si>
  <si>
    <t>CAG</t>
  </si>
  <si>
    <t>Autre céréale ou pseudo-céréale d'un autre genre</t>
  </si>
  <si>
    <t>CGO</t>
  </si>
  <si>
    <t>Autre céréale de genre Sorghum</t>
  </si>
  <si>
    <t>CPZ</t>
  </si>
  <si>
    <t>Autre céréale de printemps de genre Zea [= Maïs]</t>
  </si>
  <si>
    <t>MIE</t>
  </si>
  <si>
    <t>Maïs ensilage</t>
  </si>
  <si>
    <t>MIS</t>
  </si>
  <si>
    <t>Maïs</t>
  </si>
  <si>
    <t>SOG</t>
  </si>
  <si>
    <t>Sorgho</t>
  </si>
  <si>
    <t>Plantes sarclées</t>
  </si>
  <si>
    <t>3 - Plantes sarclées</t>
  </si>
  <si>
    <t>BTN</t>
  </si>
  <si>
    <t>Betterave non fourragère / bette</t>
  </si>
  <si>
    <t>PTC</t>
  </si>
  <si>
    <t>Pomme de terre de consommation</t>
  </si>
  <si>
    <t>PTF</t>
  </si>
  <si>
    <t>Pomme de terre fécule</t>
  </si>
  <si>
    <t xml:space="preserve">Oléagineux d'hiver </t>
  </si>
  <si>
    <t>4 - Oléagineux d'hiver</t>
  </si>
  <si>
    <t>CZH</t>
  </si>
  <si>
    <t>Colza d'hiver</t>
  </si>
  <si>
    <t>MOT</t>
  </si>
  <si>
    <t>Moutarde</t>
  </si>
  <si>
    <t>OHN</t>
  </si>
  <si>
    <t>Autre oléagineux d'hiver d'espèce Brassica napus</t>
  </si>
  <si>
    <t>NVH</t>
  </si>
  <si>
    <t>Navette d'hiver</t>
  </si>
  <si>
    <t>OHR</t>
  </si>
  <si>
    <t>Autre oléagineux d'hiver d'espèce Brassica rapa</t>
  </si>
  <si>
    <t xml:space="preserve">Oléagineux de printemps </t>
  </si>
  <si>
    <t>5 - Oléagineux de printemps</t>
  </si>
  <si>
    <t>OEH</t>
  </si>
  <si>
    <t>Autre oléagineux d'espèce Helianthus</t>
  </si>
  <si>
    <t>TRN</t>
  </si>
  <si>
    <t>Tournesol</t>
  </si>
  <si>
    <t>CML</t>
  </si>
  <si>
    <t>Cameline</t>
  </si>
  <si>
    <t>CZP</t>
  </si>
  <si>
    <t>Colza de printemps</t>
  </si>
  <si>
    <t>MOL</t>
  </si>
  <si>
    <t>Mélange d'oléagineux</t>
  </si>
  <si>
    <t>NVE</t>
  </si>
  <si>
    <t>Navette d'été</t>
  </si>
  <si>
    <t>NYG</t>
  </si>
  <si>
    <t>Nyger [Asteracée annuelle]</t>
  </si>
  <si>
    <t>OAG</t>
  </si>
  <si>
    <t>Autre oléagineux d'un autre genre</t>
  </si>
  <si>
    <t>OEI</t>
  </si>
  <si>
    <t>Oeillette</t>
  </si>
  <si>
    <t>OPN</t>
  </si>
  <si>
    <t>Autre oléagineux de printemps d'espèce Brassica napus [= colza]</t>
  </si>
  <si>
    <t>OPR</t>
  </si>
  <si>
    <t>Autre oléagineux de printemps d'espèce Brassica rapa [= navette]</t>
  </si>
  <si>
    <t>Légumineuses à graines et fourragères</t>
  </si>
  <si>
    <t>6 - Protéagineux et légumineuses fourragères</t>
  </si>
  <si>
    <t>ARA</t>
  </si>
  <si>
    <t>Arachide</t>
  </si>
  <si>
    <t>FEV</t>
  </si>
  <si>
    <t>Fève</t>
  </si>
  <si>
    <t>FFO</t>
  </si>
  <si>
    <t>Féverole fourragère</t>
  </si>
  <si>
    <t>FVL</t>
  </si>
  <si>
    <t>Féverole</t>
  </si>
  <si>
    <t>GES</t>
  </si>
  <si>
    <t>Gesse</t>
  </si>
  <si>
    <t>JOD</t>
  </si>
  <si>
    <t>Jarosse déshydratée</t>
  </si>
  <si>
    <t>JOS</t>
  </si>
  <si>
    <t>Jarosse</t>
  </si>
  <si>
    <t>LDH</t>
  </si>
  <si>
    <t>Lupin doux d'hiver</t>
  </si>
  <si>
    <t>LDP</t>
  </si>
  <si>
    <t>Lupin doux de printemps</t>
  </si>
  <si>
    <t>LEC</t>
  </si>
  <si>
    <t>Lentille non fourragère</t>
  </si>
  <si>
    <t>LEF</t>
  </si>
  <si>
    <t>Lentille fourragère</t>
  </si>
  <si>
    <t>LFH</t>
  </si>
  <si>
    <t>Lupin fourrager d'hiver</t>
  </si>
  <si>
    <t>LFP</t>
  </si>
  <si>
    <t>Lupin fourrager de printemps</t>
  </si>
  <si>
    <t>LOT</t>
  </si>
  <si>
    <t>Lotier</t>
  </si>
  <si>
    <t>LUD</t>
  </si>
  <si>
    <t>Luzerne déshydratée</t>
  </si>
  <si>
    <t>LUZ</t>
  </si>
  <si>
    <t>Luzerne</t>
  </si>
  <si>
    <t>MED</t>
  </si>
  <si>
    <t>Mélilot déshydraté</t>
  </si>
  <si>
    <t>MEL</t>
  </si>
  <si>
    <t>Mélilot</t>
  </si>
  <si>
    <t>MIN</t>
  </si>
  <si>
    <t>Minette</t>
  </si>
  <si>
    <t>MLC</t>
  </si>
  <si>
    <t>Mélange de légumineuses fourragères prépondérantes et de céréales et/ou d'oléagineux</t>
  </si>
  <si>
    <t>MLD</t>
  </si>
  <si>
    <t>Mélange de légumineuses déshydratées entre elles</t>
  </si>
  <si>
    <t>MLF</t>
  </si>
  <si>
    <t>Mélange de légumineuses fourragères entre elles</t>
  </si>
  <si>
    <t>MLS</t>
  </si>
  <si>
    <t>Mélange de légumineuses non fourragères prépondérantes et de céréales et/ou d'oléagineux</t>
  </si>
  <si>
    <t>MPA</t>
  </si>
  <si>
    <t>Autre mélange de plantes fixant l'azote</t>
  </si>
  <si>
    <t>MPC</t>
  </si>
  <si>
    <t>Mélange de protéagineux prépondérants et de céréales</t>
  </si>
  <si>
    <t>MPP</t>
  </si>
  <si>
    <t>Mélange de protéagineux</t>
  </si>
  <si>
    <t>PAG</t>
  </si>
  <si>
    <t>Autre protéagineux d'un autre genre</t>
  </si>
  <si>
    <t>PCH</t>
  </si>
  <si>
    <t>Pois chiche</t>
  </si>
  <si>
    <t>PFH</t>
  </si>
  <si>
    <t>Pois fourrager d'hiver</t>
  </si>
  <si>
    <t>PFP</t>
  </si>
  <si>
    <t>Pois fourrager de printemps</t>
  </si>
  <si>
    <t>PHI</t>
  </si>
  <si>
    <t>Pois d'hiver</t>
  </si>
  <si>
    <t>PPR</t>
  </si>
  <si>
    <t>Pois de printemps</t>
  </si>
  <si>
    <t>SAD</t>
  </si>
  <si>
    <t>Sainfoin déshydraté</t>
  </si>
  <si>
    <t>SAI</t>
  </si>
  <si>
    <t>Sainfoin</t>
  </si>
  <si>
    <t>SER</t>
  </si>
  <si>
    <t>Serradelle</t>
  </si>
  <si>
    <t>SOJ</t>
  </si>
  <si>
    <t>Soja</t>
  </si>
  <si>
    <t>TRD</t>
  </si>
  <si>
    <t>Trèfle déshydraté</t>
  </si>
  <si>
    <t>TRE</t>
  </si>
  <si>
    <t>Trèfle</t>
  </si>
  <si>
    <t>VED</t>
  </si>
  <si>
    <t>Vesce déshydratée</t>
  </si>
  <si>
    <t>VES</t>
  </si>
  <si>
    <t>Vesce</t>
  </si>
  <si>
    <t>HAR</t>
  </si>
  <si>
    <t>Haricot/flageolet</t>
  </si>
  <si>
    <t>PPO</t>
  </si>
  <si>
    <t>Pois (petit pois, pois cassés, pois gourmands)</t>
  </si>
  <si>
    <t>CRN</t>
  </si>
  <si>
    <t>Cornille [Fabacée - plante herbacée annuelle]</t>
  </si>
  <si>
    <t>DOL</t>
  </si>
  <si>
    <t>Dolique [Fabacée - plante herbacée annuelle]</t>
  </si>
  <si>
    <t>FNU</t>
  </si>
  <si>
    <t>Fenugrec [Fabacée - plante herbacée annuelle]</t>
  </si>
  <si>
    <t xml:space="preserve">Prairies temporaires </t>
  </si>
  <si>
    <t>7 - Prairies temporaires et jachères</t>
  </si>
  <si>
    <t>BRH</t>
  </si>
  <si>
    <t>Bourrache de 5 ans ou moins</t>
  </si>
  <si>
    <t>BRO</t>
  </si>
  <si>
    <t>Brome de 5 ans ou moins</t>
  </si>
  <si>
    <t>CGH</t>
  </si>
  <si>
    <t>Autre céréale de genre Phalaris</t>
  </si>
  <si>
    <t>CGS</t>
  </si>
  <si>
    <t>Autre céréale de genre Setaria</t>
  </si>
  <si>
    <t>DTY</t>
  </si>
  <si>
    <t>Dactyle de 5 ans ou moins</t>
  </si>
  <si>
    <t>FET</t>
  </si>
  <si>
    <t>Fétuque de 5 ans ou moins</t>
  </si>
  <si>
    <t>FLO</t>
  </si>
  <si>
    <t>Fléole de 5 ans ou moins</t>
  </si>
  <si>
    <t>GFP</t>
  </si>
  <si>
    <t>Autre graminée fourragère pure de 5 ans ou moins</t>
  </si>
  <si>
    <t>J5M</t>
  </si>
  <si>
    <t>Jachère de 5 ans ou moins</t>
  </si>
  <si>
    <t>J6S</t>
  </si>
  <si>
    <t>Jachère SIE de 6 ans ou plus</t>
  </si>
  <si>
    <t>MLG</t>
  </si>
  <si>
    <t>Mélange légumineuses prépondérantes et graminées</t>
  </si>
  <si>
    <t>PAT</t>
  </si>
  <si>
    <t>Pâturin de 5 ans ou moins</t>
  </si>
  <si>
    <t>PCL</t>
  </si>
  <si>
    <t>Phacélie de 5 ans ou moins</t>
  </si>
  <si>
    <t>PTR</t>
  </si>
  <si>
    <t>Prairie temporaire de 5 ans ou moins</t>
  </si>
  <si>
    <t>RGA</t>
  </si>
  <si>
    <t>Ray-grass anglais</t>
  </si>
  <si>
    <t>XFE</t>
  </si>
  <si>
    <t>X-Festulolium de 5 ans ou moins [croisement fétuque-ray-grass]</t>
  </si>
  <si>
    <t>Autres cultures et cultures de diversification</t>
  </si>
  <si>
    <t>8 - Autres cultures</t>
  </si>
  <si>
    <t>BAR</t>
  </si>
  <si>
    <t>Bardane [Asteracée bisannuelle]</t>
  </si>
  <si>
    <t>GAI</t>
  </si>
  <si>
    <t>Gaillet</t>
  </si>
  <si>
    <t>PSN</t>
  </si>
  <si>
    <t>Psyllium noir de Provence</t>
  </si>
  <si>
    <t>PSY</t>
  </si>
  <si>
    <t>Plantain psyllium</t>
  </si>
  <si>
    <t>VAL</t>
  </si>
  <si>
    <t>Valériane</t>
  </si>
  <si>
    <t>VER</t>
  </si>
  <si>
    <t>Véronique</t>
  </si>
  <si>
    <t>BVF</t>
  </si>
  <si>
    <t>Betterave fourragère</t>
  </si>
  <si>
    <t>CAF</t>
  </si>
  <si>
    <t>Carotte fourragère</t>
  </si>
  <si>
    <t>CHF</t>
  </si>
  <si>
    <t>Chou fourrager</t>
  </si>
  <si>
    <t>CPL</t>
  </si>
  <si>
    <t>Fourrage composé de céréales et/ou protéagineux (&lt; 50 %) et/ou de légumineuses (&lt; 50 %)</t>
  </si>
  <si>
    <t>FAG</t>
  </si>
  <si>
    <t>Autre fourrage annuel d'un autre genre</t>
  </si>
  <si>
    <t>FSG</t>
  </si>
  <si>
    <t>Autre plante fourragère sarclée d'un autre genre</t>
  </si>
  <si>
    <t>NVF</t>
  </si>
  <si>
    <t>Navet fourrager</t>
  </si>
  <si>
    <t>RDF</t>
  </si>
  <si>
    <t>Radis fourrager [Brassicacée]</t>
  </si>
  <si>
    <t>CHV</t>
  </si>
  <si>
    <t>Chanvre</t>
  </si>
  <si>
    <t>CSE</t>
  </si>
  <si>
    <t>Chanvre (non admissible après instruction)</t>
  </si>
  <si>
    <t>AIL</t>
  </si>
  <si>
    <t>Ail</t>
  </si>
  <si>
    <t>AUB</t>
  </si>
  <si>
    <t>Aubergine</t>
  </si>
  <si>
    <t>BAS</t>
  </si>
  <si>
    <t>Basilic</t>
  </si>
  <si>
    <t>BLT</t>
  </si>
  <si>
    <t>Bleuet</t>
  </si>
  <si>
    <t>BUR</t>
  </si>
  <si>
    <t>Bugle rampant</t>
  </si>
  <si>
    <t>CAR</t>
  </si>
  <si>
    <t>Carotte</t>
  </si>
  <si>
    <t>CCN</t>
  </si>
  <si>
    <t>Concombre/cornichon</t>
  </si>
  <si>
    <t>CCT</t>
  </si>
  <si>
    <t>Courgette/citrouille</t>
  </si>
  <si>
    <t>CEL</t>
  </si>
  <si>
    <t>Céleri</t>
  </si>
  <si>
    <t>CES</t>
  </si>
  <si>
    <t>Chicorée/endive/scarole</t>
  </si>
  <si>
    <t>CHR</t>
  </si>
  <si>
    <t>Chardon Marie</t>
  </si>
  <si>
    <t>CHU</t>
  </si>
  <si>
    <t>Chou</t>
  </si>
  <si>
    <t>CMB</t>
  </si>
  <si>
    <t>Courge musquée/butternut</t>
  </si>
  <si>
    <t>CRA</t>
  </si>
  <si>
    <t>Cresson alénois de 5 ans ou moins [Brassicacée herbacée]</t>
  </si>
  <si>
    <t>CRS</t>
  </si>
  <si>
    <t>Cresson</t>
  </si>
  <si>
    <t>EPI</t>
  </si>
  <si>
    <t>Epinard</t>
  </si>
  <si>
    <t>FLA</t>
  </si>
  <si>
    <t>Autre fruit ou légume annuel</t>
  </si>
  <si>
    <t>FNO</t>
  </si>
  <si>
    <t>Fenouil</t>
  </si>
  <si>
    <t>FRA</t>
  </si>
  <si>
    <t>Fraise</t>
  </si>
  <si>
    <t>LBF</t>
  </si>
  <si>
    <t>Laitue/batavia/feuille de chêne</t>
  </si>
  <si>
    <t>MAC</t>
  </si>
  <si>
    <t>Mâche</t>
  </si>
  <si>
    <t>MAV</t>
  </si>
  <si>
    <t>Mauve</t>
  </si>
  <si>
    <t>MLO</t>
  </si>
  <si>
    <t>Melon</t>
  </si>
  <si>
    <t>MLP</t>
  </si>
  <si>
    <t>Millepertuis</t>
  </si>
  <si>
    <t>MRG</t>
  </si>
  <si>
    <t>Marguerite</t>
  </si>
  <si>
    <t>NVT</t>
  </si>
  <si>
    <t>Navet</t>
  </si>
  <si>
    <t>OIG</t>
  </si>
  <si>
    <t>Oignon / échalote</t>
  </si>
  <si>
    <t>OSE</t>
  </si>
  <si>
    <t>Oseille</t>
  </si>
  <si>
    <t>PAN</t>
  </si>
  <si>
    <t>Panais</t>
  </si>
  <si>
    <t>PAQ</t>
  </si>
  <si>
    <t>Pâquerette</t>
  </si>
  <si>
    <t>PAS</t>
  </si>
  <si>
    <t>Pastèque</t>
  </si>
  <si>
    <t>PMV</t>
  </si>
  <si>
    <t>Primevère</t>
  </si>
  <si>
    <t>POR</t>
  </si>
  <si>
    <t>Poireau</t>
  </si>
  <si>
    <t>POT</t>
  </si>
  <si>
    <t>Potiron / potimarron</t>
  </si>
  <si>
    <t>PSE</t>
  </si>
  <si>
    <t>Pensée</t>
  </si>
  <si>
    <t>PSL</t>
  </si>
  <si>
    <t>Persil</t>
  </si>
  <si>
    <t>PVP</t>
  </si>
  <si>
    <t>Poivron / piment</t>
  </si>
  <si>
    <t>RDI</t>
  </si>
  <si>
    <t>Radis</t>
  </si>
  <si>
    <t>ROQ</t>
  </si>
  <si>
    <t>Roquette</t>
  </si>
  <si>
    <t>RUT</t>
  </si>
  <si>
    <t>Rutabaga</t>
  </si>
  <si>
    <t>SFI</t>
  </si>
  <si>
    <t>Salsifis</t>
  </si>
  <si>
    <t>TOM</t>
  </si>
  <si>
    <t>Tomate</t>
  </si>
  <si>
    <t>TOP</t>
  </si>
  <si>
    <t>Topinambour</t>
  </si>
  <si>
    <t>TOT</t>
  </si>
  <si>
    <t>Tomate transformation</t>
  </si>
  <si>
    <t>LIH</t>
  </si>
  <si>
    <t>Lin non textile d'hiver</t>
  </si>
  <si>
    <t>LIP</t>
  </si>
  <si>
    <t>Lin non textile de printemps</t>
  </si>
  <si>
    <t>LIF</t>
  </si>
  <si>
    <t>Lin fibres</t>
  </si>
  <si>
    <t>MID</t>
  </si>
  <si>
    <t>Maïs doux</t>
  </si>
  <si>
    <t>MLT</t>
  </si>
  <si>
    <t>Millet</t>
  </si>
  <si>
    <t>MOH</t>
  </si>
  <si>
    <t>Moha</t>
  </si>
  <si>
    <t>ANE</t>
  </si>
  <si>
    <t>Aneth</t>
  </si>
  <si>
    <t>ANG</t>
  </si>
  <si>
    <t>Angélique</t>
  </si>
  <si>
    <t>ANI</t>
  </si>
  <si>
    <t>Anis</t>
  </si>
  <si>
    <t>CAV</t>
  </si>
  <si>
    <t>Carvi</t>
  </si>
  <si>
    <t>CIB</t>
  </si>
  <si>
    <t>Ciboulette</t>
  </si>
  <si>
    <t>CMM</t>
  </si>
  <si>
    <t>Camomille</t>
  </si>
  <si>
    <t>CRD</t>
  </si>
  <si>
    <t>Coriandre</t>
  </si>
  <si>
    <t>CRF</t>
  </si>
  <si>
    <t>Cerfeuil</t>
  </si>
  <si>
    <t>CUM</t>
  </si>
  <si>
    <t>Cumin</t>
  </si>
  <si>
    <t>EST</t>
  </si>
  <si>
    <t>Estragon</t>
  </si>
  <si>
    <t>MLI</t>
  </si>
  <si>
    <t>Mélisse</t>
  </si>
  <si>
    <t>MRJ</t>
  </si>
  <si>
    <t>Marjolaine/origan</t>
  </si>
  <si>
    <t>MTH</t>
  </si>
  <si>
    <t>Menthe</t>
  </si>
  <si>
    <t>ORT</t>
  </si>
  <si>
    <t>Ortie</t>
  </si>
  <si>
    <t>PPA</t>
  </si>
  <si>
    <t>Autre plante ornementale et PPAM annuelle</t>
  </si>
  <si>
    <t>ROM</t>
  </si>
  <si>
    <t>Romarin</t>
  </si>
  <si>
    <t>SGE</t>
  </si>
  <si>
    <t>Sauge</t>
  </si>
  <si>
    <t>SRI</t>
  </si>
  <si>
    <t>Sarriette</t>
  </si>
  <si>
    <t>THY</t>
  </si>
  <si>
    <t>Thym</t>
  </si>
  <si>
    <t>RIZ</t>
  </si>
  <si>
    <t>Riz</t>
  </si>
  <si>
    <t>CGF</t>
  </si>
  <si>
    <t>Autre céréale de genre Fagopyrum</t>
  </si>
  <si>
    <t>SRS</t>
  </si>
  <si>
    <t>Sarrasin</t>
  </si>
  <si>
    <t>TAB</t>
  </si>
  <si>
    <t>Tabac</t>
  </si>
  <si>
    <t>Espèces</t>
  </si>
  <si>
    <t>Code culture</t>
  </si>
  <si>
    <t>Code EcoR</t>
  </si>
  <si>
    <t>Surface (ha)</t>
  </si>
  <si>
    <t>Proportion</t>
  </si>
  <si>
    <t>Ecart</t>
  </si>
  <si>
    <t>Assolement (HA)</t>
  </si>
  <si>
    <t>Points Eco-Régime</t>
  </si>
  <si>
    <t>Cellules à remplir</t>
  </si>
  <si>
    <t>Nom</t>
  </si>
  <si>
    <t>Ville</t>
  </si>
  <si>
    <t>Département</t>
  </si>
  <si>
    <t>Adresse exploitation</t>
  </si>
  <si>
    <t>Surface exploitation</t>
  </si>
  <si>
    <t>Orientation exploitation</t>
  </si>
  <si>
    <t>CODE</t>
  </si>
  <si>
    <t>OTEX Agregee libellé</t>
  </si>
  <si>
    <t>Exploitations spécialisées en grandes cultures</t>
  </si>
  <si>
    <t>Exploitations spécialisées en maraîchage et horticulture</t>
  </si>
  <si>
    <t>Exploitations spécialisées en viticulture</t>
  </si>
  <si>
    <t>Exploitations spécialisées en cultures fruitières et autres cultures permanentes</t>
  </si>
  <si>
    <t>Exploitations bovines spécialisées — orientation lait</t>
  </si>
  <si>
    <t>Exploitations bovines spécialisées — orientation élevage et viande</t>
  </si>
  <si>
    <t>Exploitations bovines — lait, élevage et viande combinés</t>
  </si>
  <si>
    <t>Exploitations avec ovins, caprins et autres herbivores</t>
  </si>
  <si>
    <t>Exploitations d' élevage hors sol</t>
  </si>
  <si>
    <t>Exploitations de polyculture et polyélevage</t>
  </si>
  <si>
    <t>Exploitations non classées</t>
  </si>
  <si>
    <t>Grandes cultures</t>
  </si>
  <si>
    <t>Hors sol</t>
  </si>
  <si>
    <t>Maraîchage</t>
  </si>
  <si>
    <t>Viticulture</t>
  </si>
  <si>
    <t>Autres</t>
  </si>
  <si>
    <t>Fruits</t>
  </si>
  <si>
    <t>Bovine mixte</t>
  </si>
  <si>
    <t>Bovine viande</t>
  </si>
  <si>
    <t>Bovine lait</t>
  </si>
  <si>
    <t>Ovine/Caprine</t>
  </si>
  <si>
    <t>Poly</t>
  </si>
  <si>
    <t>Dénomination</t>
  </si>
  <si>
    <t>Semences</t>
  </si>
  <si>
    <t xml:space="preserve">Pour toutes aides et questions : </t>
  </si>
  <si>
    <t>louis-marie.colcombet@fnams.fr</t>
  </si>
  <si>
    <t xml:space="preserve">Pour aller plus loin : </t>
  </si>
  <si>
    <t xml:space="preserve">article sur la PAC dans le BS n°281 </t>
  </si>
  <si>
    <t>Newsletter de la Fnams</t>
  </si>
  <si>
    <t>Orientation</t>
  </si>
  <si>
    <t>Aide Ecorégime à l'exploitation</t>
  </si>
  <si>
    <t>Niveau d'aide écorégime (/ha)</t>
  </si>
  <si>
    <t>Pratiques rémunérés</t>
  </si>
  <si>
    <t>Diversification des cultures</t>
  </si>
  <si>
    <t>Maintien de prairies permanentes non labourées</t>
  </si>
  <si>
    <t>Couverture végétale de l'inter-rang</t>
  </si>
  <si>
    <t>HVE/Niveau 2+/BIO/ Autres certifications</t>
  </si>
  <si>
    <t>% IAE/SAU</t>
  </si>
  <si>
    <t>Niveau de base</t>
  </si>
  <si>
    <t>4 points</t>
  </si>
  <si>
    <t>CE2+</t>
  </si>
  <si>
    <t>Ratio 7%</t>
  </si>
  <si>
    <t>Niveau supérieur</t>
  </si>
  <si>
    <t>5 points</t>
  </si>
  <si>
    <t>Ratio 90 %</t>
  </si>
  <si>
    <t>Ratio 80 %</t>
  </si>
  <si>
    <t>Ratio 75 %</t>
  </si>
  <si>
    <t>Ratio 95 %</t>
  </si>
  <si>
    <t>Bio ou HVE</t>
  </si>
  <si>
    <t>Ratio 10%</t>
  </si>
  <si>
    <t>76 €/ha</t>
  </si>
  <si>
    <t>54 €/ha</t>
  </si>
  <si>
    <t>Eco-régime
" biodiversité et paysages agricoles "</t>
  </si>
  <si>
    <t>Eco-régime
" certification "</t>
  </si>
  <si>
    <t>Eco-régime
" pratiques de gestion agro-écologique des surfaces agricoles "</t>
  </si>
  <si>
    <t>Montants unitaires</t>
  </si>
  <si>
    <t>Prairie permanente</t>
  </si>
  <si>
    <t>Surface</t>
  </si>
  <si>
    <t>Surface de l'année</t>
  </si>
  <si>
    <t xml:space="preserve">proportion labourée </t>
  </si>
  <si>
    <t>Certification</t>
  </si>
  <si>
    <t>Bio</t>
  </si>
  <si>
    <t>HVE</t>
  </si>
  <si>
    <t>Non</t>
  </si>
  <si>
    <t>Oui</t>
  </si>
  <si>
    <t>Haie</t>
  </si>
  <si>
    <t>Exploitation</t>
  </si>
  <si>
    <t>Total TA</t>
  </si>
  <si>
    <t>ha</t>
  </si>
  <si>
    <t>%</t>
  </si>
  <si>
    <t>Surface haie totale</t>
  </si>
  <si>
    <t>Certication "haie"</t>
  </si>
  <si>
    <t>Certification pour justifier la présence de haies durables</t>
  </si>
  <si>
    <t>Culture pérennes</t>
  </si>
  <si>
    <t>Couverture des inter-rangs</t>
  </si>
  <si>
    <t>TERRES ARABLES</t>
  </si>
  <si>
    <t>PRAIRIES PERMANENTES</t>
  </si>
  <si>
    <t>9 - Prairie permanente</t>
  </si>
  <si>
    <t>Total terres arables exploitation</t>
  </si>
  <si>
    <t>proportion non labourée</t>
  </si>
  <si>
    <t>CULTURES PERENNES</t>
  </si>
  <si>
    <t>Inter-rangs couverts</t>
  </si>
  <si>
    <t>BONUS HAIES</t>
  </si>
  <si>
    <t>Niveau Eco-régime</t>
  </si>
  <si>
    <t>TOTAL</t>
  </si>
  <si>
    <t>Total PP</t>
  </si>
  <si>
    <t>Total CP</t>
  </si>
  <si>
    <t>BONUS HAIES DURABLES 7€/ha</t>
  </si>
  <si>
    <t>Objectif réaliste du Ministère</t>
  </si>
  <si>
    <t>Annoncé dans le PSN</t>
  </si>
  <si>
    <t>60 €/ha</t>
  </si>
  <si>
    <t>82€/ha</t>
  </si>
  <si>
    <t>Catégorie</t>
  </si>
  <si>
    <t>Barème</t>
  </si>
  <si>
    <t>Prairie temporaire</t>
  </si>
  <si>
    <t>Au moins 5 % des TA : 2 pts</t>
  </si>
  <si>
    <t xml:space="preserve">                 &gt; 30 % : 3 pts</t>
  </si>
  <si>
    <t xml:space="preserve">                 &gt; 50 % : 4 pts</t>
  </si>
  <si>
    <t>Au moins 5 % des TA ou &gt;5ha : 2 pts</t>
  </si>
  <si>
    <t>Au moins 10 % des TA : 3 pts</t>
  </si>
  <si>
    <t>Max  4 points dans :</t>
  </si>
  <si>
    <t xml:space="preserve">Au moins 5% des TA : 1 pt </t>
  </si>
  <si>
    <t xml:space="preserve">Au moins 10% des TA : 2 pts </t>
  </si>
  <si>
    <t xml:space="preserve">Au moins 25 % des TA : 3 pts </t>
  </si>
  <si>
    <t>Au moins 50 % des TA : 4 pts</t>
  </si>
  <si>
    <t>Au moins 75 % des TA : 5 pts</t>
  </si>
  <si>
    <t>Prairies permanentes</t>
  </si>
  <si>
    <t>Au moins 10% de la SAU : 1 pt</t>
  </si>
  <si>
    <t>Au moins 40% de la SAU : 2 pts</t>
  </si>
  <si>
    <t>Au moins 75% de la SAU : 3 pts</t>
  </si>
  <si>
    <t>TA &lt; 10 ha</t>
  </si>
  <si>
    <t>2 points</t>
  </si>
  <si>
    <r>
      <t>1.</t>
    </r>
    <r>
      <rPr>
        <sz val="11"/>
        <color rgb="FF000000"/>
        <rFont val="Microsoft Sans Serif"/>
        <family val="2"/>
      </rPr>
      <t>Céréales d'hiver</t>
    </r>
  </si>
  <si>
    <r>
      <t>2.</t>
    </r>
    <r>
      <rPr>
        <sz val="11"/>
        <color rgb="FF000000"/>
        <rFont val="Microsoft Sans Serif"/>
        <family val="2"/>
      </rPr>
      <t>Céréales de printemps</t>
    </r>
  </si>
  <si>
    <r>
      <t>1.</t>
    </r>
    <r>
      <rPr>
        <sz val="11"/>
        <color rgb="FF000000"/>
        <rFont val="Microsoft Sans Serif"/>
        <family val="2"/>
      </rPr>
      <t>Céréales d'hiver &gt; 10% TA : 1 point</t>
    </r>
  </si>
  <si>
    <r>
      <t>3.</t>
    </r>
    <r>
      <rPr>
        <sz val="11"/>
        <color rgb="FF000000"/>
        <rFont val="Microsoft Sans Serif"/>
        <family val="2"/>
      </rPr>
      <t xml:space="preserve"> plantes sarclées</t>
    </r>
  </si>
  <si>
    <r>
      <t>2.</t>
    </r>
    <r>
      <rPr>
        <sz val="11"/>
        <color rgb="FF000000"/>
        <rFont val="Microsoft Sans Serif"/>
        <family val="2"/>
      </rPr>
      <t>Céréales de printemps &gt; 10% TA : 1 point</t>
    </r>
  </si>
  <si>
    <r>
      <t>4.</t>
    </r>
    <r>
      <rPr>
        <sz val="11"/>
        <color rgb="FF000000"/>
        <rFont val="Microsoft Sans Serif"/>
        <family val="2"/>
      </rPr>
      <t>Oléagineux de printemps</t>
    </r>
  </si>
  <si>
    <r>
      <t>3.</t>
    </r>
    <r>
      <rPr>
        <sz val="11"/>
        <color rgb="FF000000"/>
        <rFont val="Microsoft Sans Serif"/>
        <family val="2"/>
      </rPr>
      <t xml:space="preserve"> Plantes sarclées &gt; 10% TA : 1 point</t>
    </r>
  </si>
  <si>
    <r>
      <t>5.</t>
    </r>
    <r>
      <rPr>
        <sz val="11"/>
        <color rgb="FF000000"/>
        <rFont val="Microsoft Sans Serif"/>
        <family val="2"/>
      </rPr>
      <t>Oléagineux d'hiver</t>
    </r>
  </si>
  <si>
    <r>
      <t>4.</t>
    </r>
    <r>
      <rPr>
        <sz val="11"/>
        <color rgb="FF000000"/>
        <rFont val="Microsoft Sans Serif"/>
        <family val="2"/>
      </rPr>
      <t>Oléagineux de printemps &gt; 5% TA : 1 point</t>
    </r>
  </si>
  <si>
    <r>
      <t>5.</t>
    </r>
    <r>
      <rPr>
        <sz val="11"/>
        <color rgb="FF000000"/>
        <rFont val="Microsoft Sans Serif"/>
        <family val="2"/>
      </rPr>
      <t>Oléagineux d'hiver &gt; 7% TA : 1 point</t>
    </r>
  </si>
  <si>
    <r>
      <t xml:space="preserve">Si aucun des 5 </t>
    </r>
    <r>
      <rPr>
        <sz val="11"/>
        <color rgb="FF000000"/>
        <rFont val="Microsoft Sans Serif"/>
        <family val="2"/>
      </rPr>
      <t>: Au moins 10 % des TA pour l'ensemble : 1 point</t>
    </r>
  </si>
  <si>
    <t>Grandes Cultures</t>
  </si>
  <si>
    <t>Autres cultures 
+ cultures à potentiel de diversification</t>
  </si>
  <si>
    <t>Barème des points "Diversification des cultures"</t>
  </si>
  <si>
    <t>Total prairie</t>
  </si>
  <si>
    <t>Total SAU</t>
  </si>
  <si>
    <t>Bonjour,
Pour utiliser ce simulateur, merci de remplir les cases grisées avec les données issues de votre exploitation. Veillez à bien renseigner dans l'onglet "Assolement" le code culture (de la PAC actuelle) qui déterminera la catégorie de cultures. Pour retrouver le code culture, vous pouvez vous référer à l'onglet "code_culture". Une fois les onglets Exploitation et Assolement remplis, vous trouverez dans l'onglet "Point_EcoR" la somme des points et si vous êtes éligible à l'éco-régime "diversification des cultures", qui est une des voies d'entrée. Les exploitations certifiées biologiques ou HVE sont automatiquement éligibles au niveau supérieur de l'écorégime.
Attention, ceci reste un simulateur basé sur les informations connues au 16/09/2021 et décrites sous l'onglet "Def_EcoR". Le résultat n'engage pas ses auteurs.</t>
  </si>
  <si>
    <t>Bonus haie</t>
  </si>
  <si>
    <t>CERTIFICATION</t>
  </si>
  <si>
    <t>BONUS BIO 30€/ha</t>
  </si>
  <si>
    <t>Bonus Bio</t>
  </si>
  <si>
    <t>BONUS BIO</t>
  </si>
  <si>
    <t>Pour le code culture, se référer à l'onglet "Code_culture" et noter le code correspondant à l'espèce concernée.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</si>
</sst>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Arial"/>
      <family val="2"/>
    </font>
    <font>
      <sz val="9"/>
      <color rgb="FF000000"/>
      <name val="Arial"/>
      <family val="2"/>
    </font>
    <font>
      <sz val="9"/>
      <color theme="1"/>
      <name val="Arial"/>
      <family val="2"/>
    </font>
    <font>
      <sz val="11"/>
      <color rgb="FF000000"/>
      <name val="Calibri"/>
      <family val="2"/>
      <scheme val="minor"/>
    </font>
    <font>
      <sz val="8"/>
      <name val="Calibri"/>
      <family val="2"/>
      <scheme val="minor"/>
    </font>
    <font>
      <u/>
      <sz val="11"/>
      <color theme="10"/>
      <name val="Calibri"/>
      <family val="2"/>
      <scheme val="minor"/>
    </font>
    <font>
      <sz val="11"/>
      <name val="Calibri"/>
      <family val="2"/>
      <scheme val="minor"/>
    </font>
    <font>
      <sz val="11"/>
      <color rgb="FF000000"/>
      <name val="Microsoft Sans Serif"/>
      <family val="2"/>
    </font>
    <font>
      <sz val="11"/>
      <name val="Microsoft Sans Serif"/>
      <family val="2"/>
    </font>
    <font>
      <u/>
      <sz val="11"/>
      <color rgb="FF000000"/>
      <name val="Microsoft Sans Serif"/>
      <family val="2"/>
    </font>
    <font>
      <b/>
      <sz val="11"/>
      <color theme="1"/>
      <name val="Microsoft Sans Serif"/>
      <family val="2"/>
    </font>
    <font>
      <b/>
      <sz val="11"/>
      <color rgb="FF000000"/>
      <name val="Microsoft Sans Serif"/>
      <family val="2"/>
    </font>
    <font>
      <b/>
      <sz val="12"/>
      <color theme="1"/>
      <name val="Microsoft Sans Serif"/>
      <family val="2"/>
    </font>
    <font>
      <i/>
      <sz val="11"/>
      <color theme="1"/>
      <name val="Calibri"/>
      <family val="2"/>
      <scheme val="minor"/>
    </font>
  </fonts>
  <fills count="17">
    <fill>
      <patternFill patternType="none"/>
    </fill>
    <fill>
      <patternFill patternType="gray125"/>
    </fill>
    <fill>
      <patternFill patternType="solid">
        <fgColor rgb="FFC0C0C0"/>
        <bgColor indexed="64"/>
      </patternFill>
    </fill>
    <fill>
      <patternFill patternType="solid">
        <fgColor rgb="FFBFBFBF"/>
        <bgColor indexed="64"/>
      </patternFill>
    </fill>
    <fill>
      <patternFill patternType="solid">
        <fgColor rgb="FFEDEDED"/>
        <bgColor indexed="64"/>
      </patternFill>
    </fill>
    <fill>
      <patternFill patternType="solid">
        <fgColor rgb="FFFFFFFF"/>
        <bgColor indexed="64"/>
      </patternFill>
    </fill>
    <fill>
      <patternFill patternType="solid">
        <fgColor rgb="FFE7E6E6"/>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tint="0.59999389629810485"/>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FF0000"/>
      </left>
      <right/>
      <top/>
      <bottom/>
      <diagonal/>
    </border>
    <border>
      <left/>
      <right style="medium">
        <color rgb="FFFF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cellStyleXfs>
  <cellXfs count="195">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vertical="center" wrapText="1"/>
    </xf>
    <xf numFmtId="0" fontId="3" fillId="2"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4" xfId="0" applyFont="1" applyFill="1" applyBorder="1" applyAlignment="1">
      <alignment vertical="center" wrapText="1"/>
    </xf>
    <xf numFmtId="0" fontId="3" fillId="4" borderId="4"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3" fillId="4" borderId="4" xfId="0" applyFont="1" applyFill="1" applyBorder="1" applyAlignment="1">
      <alignment vertical="center" wrapText="1"/>
    </xf>
    <xf numFmtId="0" fontId="4" fillId="5" borderId="3" xfId="0" applyFont="1" applyFill="1" applyBorder="1" applyAlignment="1">
      <alignment vertical="center"/>
    </xf>
    <xf numFmtId="0" fontId="4" fillId="5" borderId="4" xfId="0" applyFont="1" applyFill="1" applyBorder="1" applyAlignment="1">
      <alignment vertical="center" wrapText="1"/>
    </xf>
    <xf numFmtId="0" fontId="3" fillId="6" borderId="3" xfId="0" applyFont="1" applyFill="1" applyBorder="1" applyAlignment="1">
      <alignment horizontal="center" vertical="center"/>
    </xf>
    <xf numFmtId="0" fontId="3" fillId="6" borderId="4" xfId="0" applyFont="1" applyFill="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2" fillId="0" borderId="0" xfId="0" applyFont="1"/>
    <xf numFmtId="0" fontId="0" fillId="0" borderId="0" xfId="0" applyBorder="1"/>
    <xf numFmtId="0" fontId="0" fillId="0" borderId="9" xfId="0" applyBorder="1" applyProtection="1">
      <protection hidden="1"/>
    </xf>
    <xf numFmtId="0" fontId="0" fillId="7" borderId="11" xfId="0" applyFill="1" applyBorder="1" applyProtection="1">
      <protection locked="0"/>
    </xf>
    <xf numFmtId="0" fontId="0" fillId="7" borderId="5" xfId="0" applyFill="1" applyBorder="1" applyProtection="1">
      <protection locked="0"/>
    </xf>
    <xf numFmtId="0" fontId="0" fillId="0" borderId="5" xfId="0" applyBorder="1" applyProtection="1">
      <protection hidden="1"/>
    </xf>
    <xf numFmtId="0" fontId="0" fillId="7" borderId="12" xfId="0" applyFill="1" applyBorder="1" applyProtection="1">
      <protection locked="0"/>
    </xf>
    <xf numFmtId="0" fontId="0" fillId="7" borderId="13" xfId="0" applyFill="1" applyBorder="1" applyProtection="1">
      <protection locked="0"/>
    </xf>
    <xf numFmtId="0" fontId="0" fillId="7" borderId="14" xfId="0" applyFill="1" applyBorder="1" applyProtection="1">
      <protection locked="0"/>
    </xf>
    <xf numFmtId="0" fontId="0" fillId="0" borderId="14" xfId="0" applyBorder="1" applyProtection="1">
      <protection hidden="1"/>
    </xf>
    <xf numFmtId="0" fontId="0" fillId="7" borderId="15" xfId="0" applyFill="1" applyBorder="1" applyProtection="1">
      <protection locked="0"/>
    </xf>
    <xf numFmtId="0" fontId="2" fillId="0" borderId="16" xfId="0" applyFont="1" applyBorder="1"/>
    <xf numFmtId="0" fontId="2" fillId="0" borderId="17" xfId="0" applyFont="1" applyBorder="1"/>
    <xf numFmtId="0" fontId="2" fillId="0" borderId="17" xfId="0" applyFont="1" applyBorder="1" applyProtection="1">
      <protection hidden="1"/>
    </xf>
    <xf numFmtId="0" fontId="2" fillId="0" borderId="2" xfId="0" applyFont="1" applyBorder="1"/>
    <xf numFmtId="0" fontId="2" fillId="0" borderId="8" xfId="0" applyFont="1" applyBorder="1"/>
    <xf numFmtId="0" fontId="2" fillId="0" borderId="11" xfId="0" applyFont="1" applyFill="1" applyBorder="1"/>
    <xf numFmtId="0" fontId="2" fillId="0" borderId="13" xfId="0" applyFont="1" applyBorder="1"/>
    <xf numFmtId="0" fontId="2" fillId="7" borderId="0" xfId="0" applyFont="1" applyFill="1"/>
    <xf numFmtId="0" fontId="2" fillId="0" borderId="11" xfId="0" applyFont="1" applyBorder="1"/>
    <xf numFmtId="0" fontId="0" fillId="7" borderId="12" xfId="0" applyFill="1" applyBorder="1" applyAlignment="1" applyProtection="1">
      <alignment horizontal="left"/>
      <protection locked="0"/>
    </xf>
    <xf numFmtId="0" fontId="0" fillId="0" borderId="12" xfId="0" applyBorder="1" applyAlignment="1">
      <alignment horizontal="left"/>
    </xf>
    <xf numFmtId="0" fontId="0" fillId="0" borderId="15" xfId="0" applyBorder="1" applyAlignment="1">
      <alignment horizontal="left"/>
    </xf>
    <xf numFmtId="0" fontId="8" fillId="0" borderId="0" xfId="3"/>
    <xf numFmtId="0" fontId="0" fillId="0" borderId="0" xfId="0" applyAlignment="1">
      <alignment horizontal="right"/>
    </xf>
    <xf numFmtId="0" fontId="9" fillId="0" borderId="0" xfId="0" applyFont="1"/>
    <xf numFmtId="0" fontId="0" fillId="0" borderId="0" xfId="0" applyAlignment="1">
      <alignment vertical="center" wrapText="1"/>
    </xf>
    <xf numFmtId="44" fontId="0" fillId="0" borderId="28" xfId="1" applyFont="1" applyBorder="1"/>
    <xf numFmtId="0" fontId="0" fillId="7" borderId="15" xfId="0" applyFill="1" applyBorder="1" applyAlignment="1" applyProtection="1">
      <alignment horizontal="left"/>
      <protection locked="0"/>
    </xf>
    <xf numFmtId="0" fontId="2" fillId="0" borderId="24" xfId="0" applyFont="1" applyBorder="1" applyAlignment="1">
      <alignment horizontal="center" vertical="center"/>
    </xf>
    <xf numFmtId="0" fontId="0" fillId="0" borderId="25" xfId="0" applyBorder="1" applyAlignment="1">
      <alignment vertical="center" wrapText="1"/>
    </xf>
    <xf numFmtId="0" fontId="0" fillId="7" borderId="10" xfId="0" applyFill="1" applyBorder="1" applyAlignment="1" applyProtection="1">
      <alignment horizontal="left" wrapText="1"/>
      <protection locked="0"/>
    </xf>
    <xf numFmtId="0" fontId="0" fillId="7" borderId="12" xfId="0" applyFill="1" applyBorder="1" applyAlignment="1" applyProtection="1">
      <alignment horizontal="left" wrapText="1"/>
      <protection locked="0"/>
    </xf>
    <xf numFmtId="0" fontId="0" fillId="0" borderId="0" xfId="0" applyAlignment="1">
      <alignment horizontal="right"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10"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36" xfId="0" applyBorder="1" applyProtection="1">
      <protection hidden="1"/>
    </xf>
    <xf numFmtId="0" fontId="0" fillId="11" borderId="8" xfId="0" applyFill="1" applyBorder="1" applyProtection="1">
      <protection locked="0"/>
    </xf>
    <xf numFmtId="0" fontId="2" fillId="0" borderId="2" xfId="0" applyFont="1" applyBorder="1" applyProtection="1">
      <protection hidden="1"/>
    </xf>
    <xf numFmtId="0" fontId="0" fillId="11" borderId="13" xfId="0" applyFill="1" applyBorder="1" applyProtection="1">
      <protection locked="0"/>
    </xf>
    <xf numFmtId="9" fontId="0" fillId="0" borderId="37" xfId="2" applyFont="1" applyBorder="1" applyProtection="1">
      <protection hidden="1"/>
    </xf>
    <xf numFmtId="9" fontId="0" fillId="0" borderId="10" xfId="2" applyFont="1" applyBorder="1" applyProtection="1">
      <protection hidden="1"/>
    </xf>
    <xf numFmtId="0" fontId="0" fillId="11" borderId="38" xfId="0" applyFill="1" applyBorder="1" applyProtection="1">
      <protection locked="0"/>
    </xf>
    <xf numFmtId="0" fontId="0" fillId="7" borderId="39" xfId="0" applyFill="1" applyBorder="1" applyProtection="1">
      <protection locked="0"/>
    </xf>
    <xf numFmtId="0" fontId="0" fillId="0" borderId="19" xfId="0" applyBorder="1"/>
    <xf numFmtId="0" fontId="2" fillId="11" borderId="16" xfId="0" applyFont="1" applyFill="1" applyBorder="1"/>
    <xf numFmtId="0" fontId="2" fillId="11" borderId="2" xfId="0" applyFont="1" applyFill="1" applyBorder="1"/>
    <xf numFmtId="0" fontId="2" fillId="11" borderId="17" xfId="0" applyFont="1" applyFill="1" applyBorder="1"/>
    <xf numFmtId="0" fontId="2" fillId="11" borderId="17" xfId="0" applyFont="1" applyFill="1" applyBorder="1" applyProtection="1">
      <protection hidden="1"/>
    </xf>
    <xf numFmtId="0" fontId="0" fillId="7" borderId="40" xfId="0" applyFill="1" applyBorder="1" applyProtection="1">
      <protection locked="0"/>
    </xf>
    <xf numFmtId="9" fontId="0" fillId="0" borderId="0" xfId="2" applyFont="1" applyBorder="1" applyProtection="1">
      <protection hidden="1"/>
    </xf>
    <xf numFmtId="0" fontId="0" fillId="15" borderId="0" xfId="0" applyFill="1"/>
    <xf numFmtId="0" fontId="2" fillId="0" borderId="0" xfId="0" applyFont="1" applyBorder="1" applyProtection="1">
      <protection hidden="1"/>
    </xf>
    <xf numFmtId="0" fontId="0" fillId="0" borderId="41" xfId="0" applyBorder="1" applyAlignment="1">
      <alignment horizontal="right"/>
    </xf>
    <xf numFmtId="0" fontId="2" fillId="0" borderId="0" xfId="0" applyFont="1" applyBorder="1" applyAlignment="1">
      <alignment horizontal="center"/>
    </xf>
    <xf numFmtId="44" fontId="0" fillId="0" borderId="42" xfId="1" applyFont="1" applyBorder="1"/>
    <xf numFmtId="0" fontId="0" fillId="0" borderId="17" xfId="0" applyBorder="1"/>
    <xf numFmtId="0" fontId="0" fillId="0" borderId="16" xfId="0" applyBorder="1"/>
    <xf numFmtId="0" fontId="0" fillId="7" borderId="8" xfId="0" applyFill="1" applyBorder="1" applyProtection="1">
      <protection locked="0"/>
    </xf>
    <xf numFmtId="0" fontId="0" fillId="7" borderId="9" xfId="0" applyFill="1" applyBorder="1" applyProtection="1">
      <protection locked="0"/>
    </xf>
    <xf numFmtId="0" fontId="0" fillId="7" borderId="11" xfId="0" applyFill="1" applyBorder="1" applyProtection="1">
      <protection locked="0"/>
    </xf>
    <xf numFmtId="0" fontId="0" fillId="7" borderId="5" xfId="0" applyFill="1" applyBorder="1" applyProtection="1">
      <protection locked="0"/>
    </xf>
    <xf numFmtId="0" fontId="0" fillId="0" borderId="0" xfId="0"/>
    <xf numFmtId="0" fontId="0" fillId="0" borderId="0" xfId="0" applyBorder="1"/>
    <xf numFmtId="0" fontId="0" fillId="7" borderId="9" xfId="0" applyFill="1" applyBorder="1" applyProtection="1">
      <protection locked="0"/>
    </xf>
    <xf numFmtId="0" fontId="0" fillId="7" borderId="10" xfId="0" applyFill="1" applyBorder="1" applyProtection="1">
      <protection locked="0"/>
    </xf>
    <xf numFmtId="0" fontId="0" fillId="7" borderId="12" xfId="0" applyFill="1" applyBorder="1" applyProtection="1">
      <protection locked="0"/>
    </xf>
    <xf numFmtId="0" fontId="0" fillId="7" borderId="14" xfId="0" applyFill="1" applyBorder="1" applyProtection="1">
      <protection locked="0"/>
    </xf>
    <xf numFmtId="0" fontId="0" fillId="0" borderId="26" xfId="0" applyBorder="1" applyAlignment="1">
      <alignment horizontal="right"/>
    </xf>
    <xf numFmtId="0" fontId="0" fillId="0" borderId="29" xfId="0" applyBorder="1" applyAlignment="1">
      <alignment horizontal="right"/>
    </xf>
    <xf numFmtId="0" fontId="0" fillId="0" borderId="30" xfId="0" applyBorder="1"/>
    <xf numFmtId="0" fontId="2" fillId="0" borderId="11" xfId="0" applyFont="1" applyBorder="1" applyAlignment="1">
      <alignment horizontal="center" vertical="center" wrapText="1"/>
    </xf>
    <xf numFmtId="9" fontId="0" fillId="0" borderId="0" xfId="2" applyFont="1"/>
    <xf numFmtId="9" fontId="0" fillId="0" borderId="40" xfId="2" applyFont="1" applyBorder="1" applyProtection="1">
      <protection hidden="1"/>
    </xf>
    <xf numFmtId="0" fontId="0" fillId="0" borderId="0" xfId="0" applyFill="1"/>
    <xf numFmtId="0" fontId="2" fillId="0" borderId="27" xfId="0" applyFont="1" applyBorder="1"/>
    <xf numFmtId="0" fontId="2" fillId="0" borderId="0" xfId="0" applyFont="1" applyBorder="1" applyAlignment="1">
      <alignment wrapText="1"/>
    </xf>
    <xf numFmtId="0" fontId="0" fillId="0" borderId="0" xfId="0" applyBorder="1" applyProtection="1">
      <protection hidden="1"/>
    </xf>
    <xf numFmtId="0" fontId="2" fillId="0" borderId="3" xfId="0" applyFont="1" applyBorder="1" applyAlignment="1">
      <alignment horizontal="center"/>
    </xf>
    <xf numFmtId="0" fontId="2" fillId="0" borderId="12" xfId="0" applyFont="1" applyFill="1" applyBorder="1" applyAlignment="1">
      <alignment horizontal="center" vertical="center" wrapText="1"/>
    </xf>
    <xf numFmtId="0" fontId="2" fillId="0" borderId="11" xfId="0" applyFont="1" applyBorder="1" applyAlignment="1">
      <alignment horizontal="center" vertical="center"/>
    </xf>
    <xf numFmtId="0" fontId="0" fillId="0" borderId="12" xfId="0" applyFill="1" applyBorder="1" applyAlignment="1">
      <alignment horizontal="center" vertical="center"/>
    </xf>
    <xf numFmtId="0" fontId="2" fillId="0" borderId="13" xfId="0" applyFont="1" applyBorder="1" applyAlignment="1">
      <alignment horizontal="center" vertical="center"/>
    </xf>
    <xf numFmtId="0" fontId="0" fillId="0" borderId="15" xfId="0" applyFill="1" applyBorder="1" applyAlignment="1">
      <alignment horizontal="center" vertical="center"/>
    </xf>
    <xf numFmtId="0" fontId="0" fillId="0" borderId="54" xfId="0" applyFont="1" applyBorder="1" applyAlignment="1">
      <alignment vertical="top" wrapText="1"/>
    </xf>
    <xf numFmtId="0" fontId="11" fillId="0" borderId="52" xfId="0" applyFont="1" applyBorder="1" applyAlignment="1">
      <alignment horizontal="left" vertical="center" wrapText="1" indent="4" readingOrder="1"/>
    </xf>
    <xf numFmtId="0" fontId="11" fillId="0" borderId="64" xfId="0" applyFont="1" applyBorder="1" applyAlignment="1">
      <alignment horizontal="left" vertical="center" wrapText="1" indent="4" readingOrder="1"/>
    </xf>
    <xf numFmtId="0" fontId="13" fillId="0" borderId="67" xfId="0" applyFont="1" applyBorder="1"/>
    <xf numFmtId="0" fontId="14" fillId="0" borderId="57" xfId="0" applyFont="1" applyBorder="1" applyAlignment="1">
      <alignment horizontal="left" vertical="center" wrapText="1" readingOrder="1"/>
    </xf>
    <xf numFmtId="0" fontId="14" fillId="0" borderId="45" xfId="0" applyFont="1" applyBorder="1" applyAlignment="1">
      <alignment horizontal="left" vertical="center" wrapText="1" readingOrder="1"/>
    </xf>
    <xf numFmtId="0" fontId="0" fillId="12" borderId="18" xfId="0" applyFill="1" applyBorder="1"/>
    <xf numFmtId="0" fontId="0" fillId="0" borderId="32" xfId="0" applyBorder="1"/>
    <xf numFmtId="0" fontId="0" fillId="0" borderId="71" xfId="0" applyBorder="1"/>
    <xf numFmtId="0" fontId="2" fillId="0" borderId="71" xfId="0" applyFont="1" applyBorder="1"/>
    <xf numFmtId="9" fontId="2" fillId="0" borderId="0" xfId="2" applyFont="1" applyBorder="1" applyProtection="1">
      <protection hidden="1"/>
    </xf>
    <xf numFmtId="0" fontId="2" fillId="13" borderId="71" xfId="0" applyFont="1" applyFill="1" applyBorder="1"/>
    <xf numFmtId="9" fontId="0" fillId="0" borderId="0" xfId="2" applyFont="1" applyBorder="1"/>
    <xf numFmtId="0" fontId="0" fillId="14" borderId="71" xfId="0" applyFill="1" applyBorder="1"/>
    <xf numFmtId="0" fontId="2" fillId="0" borderId="22" xfId="0" applyFont="1" applyFill="1" applyBorder="1"/>
    <xf numFmtId="0" fontId="0" fillId="0" borderId="23" xfId="0" applyBorder="1" applyAlignment="1">
      <alignment horizontal="left"/>
    </xf>
    <xf numFmtId="0" fontId="2" fillId="0" borderId="6" xfId="0" applyFont="1" applyBorder="1" applyAlignment="1">
      <alignment horizontal="center" wrapText="1"/>
    </xf>
    <xf numFmtId="0" fontId="0" fillId="0" borderId="7" xfId="0" applyBorder="1" applyAlignment="1" applyProtection="1">
      <alignment horizontal="center"/>
      <protection hidden="1"/>
    </xf>
    <xf numFmtId="0" fontId="2" fillId="0" borderId="7" xfId="0" applyFont="1" applyBorder="1" applyAlignment="1" applyProtection="1">
      <alignment horizontal="center"/>
      <protection hidden="1"/>
    </xf>
    <xf numFmtId="0" fontId="0" fillId="0" borderId="72" xfId="0"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17" xfId="0" applyBorder="1" applyAlignment="1">
      <alignment horizontal="right"/>
    </xf>
    <xf numFmtId="0" fontId="2" fillId="0" borderId="22" xfId="0" applyFont="1" applyBorder="1" applyAlignment="1">
      <alignment horizontal="left" vertical="top" wrapText="1"/>
    </xf>
    <xf numFmtId="0" fontId="2" fillId="0" borderId="20" xfId="0" applyFont="1" applyBorder="1" applyAlignment="1">
      <alignment horizontal="left" vertical="top" wrapText="1"/>
    </xf>
    <xf numFmtId="0" fontId="0" fillId="7" borderId="23" xfId="0"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0" borderId="0" xfId="0" applyAlignment="1">
      <alignment horizontal="left" vertical="top" wrapText="1"/>
    </xf>
    <xf numFmtId="0" fontId="0" fillId="0" borderId="0" xfId="0" applyAlignment="1">
      <alignment horizontal="left" vertical="top"/>
    </xf>
    <xf numFmtId="0" fontId="2" fillId="8" borderId="18" xfId="0" applyFont="1" applyFill="1" applyBorder="1" applyAlignment="1">
      <alignment horizontal="center" vertical="center" wrapText="1"/>
    </xf>
    <xf numFmtId="0" fontId="2" fillId="8" borderId="32" xfId="0" applyFont="1" applyFill="1" applyBorder="1" applyAlignment="1">
      <alignment horizontal="center" vertical="center"/>
    </xf>
    <xf numFmtId="0" fontId="2" fillId="8" borderId="19" xfId="0" applyFont="1" applyFill="1" applyBorder="1" applyAlignment="1">
      <alignment horizontal="center" vertic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2" fillId="16" borderId="2" xfId="0" applyFont="1" applyFill="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49" xfId="0" applyFont="1" applyBorder="1" applyAlignment="1">
      <alignment horizontal="left" vertical="center" wrapText="1" readingOrder="1"/>
    </xf>
    <xf numFmtId="0" fontId="14" fillId="0" borderId="63" xfId="0" applyFont="1" applyBorder="1" applyAlignment="1">
      <alignment horizontal="left" vertical="center" wrapText="1" readingOrder="1"/>
    </xf>
    <xf numFmtId="0" fontId="14" fillId="0" borderId="52" xfId="0" applyFont="1" applyBorder="1" applyAlignment="1">
      <alignment horizontal="left" vertical="center" wrapText="1" readingOrder="1"/>
    </xf>
    <xf numFmtId="0" fontId="14" fillId="0" borderId="54" xfId="0" applyFont="1" applyBorder="1" applyAlignment="1">
      <alignment horizontal="left" vertical="center" wrapText="1" readingOrder="1"/>
    </xf>
    <xf numFmtId="0" fontId="10" fillId="0" borderId="58" xfId="0" applyFont="1" applyBorder="1" applyAlignment="1">
      <alignment horizontal="left" vertical="center" wrapText="1" readingOrder="1"/>
    </xf>
    <xf numFmtId="0" fontId="10" fillId="0" borderId="59" xfId="0" applyFont="1" applyBorder="1" applyAlignment="1">
      <alignment horizontal="left" vertical="center" wrapText="1" readingOrder="1"/>
    </xf>
    <xf numFmtId="0" fontId="10" fillId="0" borderId="55" xfId="0" applyFont="1" applyBorder="1" applyAlignment="1">
      <alignment horizontal="left" vertical="center" wrapText="1" readingOrder="1"/>
    </xf>
    <xf numFmtId="0" fontId="10" fillId="0" borderId="56" xfId="0" applyFont="1" applyBorder="1" applyAlignment="1">
      <alignment horizontal="left" vertical="center" wrapText="1" readingOrder="1"/>
    </xf>
    <xf numFmtId="0" fontId="10" fillId="0" borderId="43" xfId="0" applyFont="1" applyBorder="1" applyAlignment="1">
      <alignment horizontal="left" vertical="center" wrapText="1" readingOrder="1"/>
    </xf>
    <xf numFmtId="0" fontId="10" fillId="0" borderId="53" xfId="0" applyFont="1" applyBorder="1" applyAlignment="1">
      <alignment horizontal="left" vertical="center" wrapText="1" readingOrder="1"/>
    </xf>
    <xf numFmtId="0" fontId="10" fillId="0" borderId="50" xfId="0" applyFont="1" applyBorder="1" applyAlignment="1">
      <alignment horizontal="left" vertical="center" wrapText="1" readingOrder="1"/>
    </xf>
    <xf numFmtId="0" fontId="10" fillId="0" borderId="51" xfId="0" applyFont="1" applyBorder="1" applyAlignment="1">
      <alignment horizontal="left" vertical="center" wrapText="1" readingOrder="1"/>
    </xf>
    <xf numFmtId="0" fontId="10" fillId="0" borderId="43" xfId="0" applyFont="1" applyBorder="1" applyAlignment="1">
      <alignment horizontal="left" vertical="center" wrapText="1" indent="4" readingOrder="1"/>
    </xf>
    <xf numFmtId="0" fontId="10" fillId="0" borderId="53" xfId="0" applyFont="1" applyBorder="1" applyAlignment="1">
      <alignment horizontal="left" vertical="center" wrapText="1" indent="4" readingOrder="1"/>
    </xf>
    <xf numFmtId="0" fontId="10" fillId="0" borderId="50" xfId="0" applyFont="1" applyBorder="1" applyAlignment="1">
      <alignment horizontal="left" vertical="center" wrapText="1" indent="4" readingOrder="1"/>
    </xf>
    <xf numFmtId="0" fontId="10" fillId="0" borderId="51" xfId="0" applyFont="1" applyBorder="1" applyAlignment="1">
      <alignment horizontal="left" vertical="center" wrapText="1" indent="4" readingOrder="1"/>
    </xf>
    <xf numFmtId="0" fontId="14" fillId="0" borderId="46" xfId="0" applyFont="1" applyBorder="1" applyAlignment="1">
      <alignment horizontal="left" vertical="center" wrapText="1" indent="4" readingOrder="1"/>
    </xf>
    <xf numFmtId="0" fontId="14" fillId="0" borderId="47" xfId="0" applyFont="1" applyBorder="1" applyAlignment="1">
      <alignment horizontal="left" vertical="center" wrapText="1" indent="4" readingOrder="1"/>
    </xf>
    <xf numFmtId="0" fontId="11" fillId="0" borderId="43" xfId="0" applyFont="1" applyBorder="1" applyAlignment="1">
      <alignment horizontal="left" vertical="center" wrapText="1" indent="9" readingOrder="1"/>
    </xf>
    <xf numFmtId="0" fontId="11" fillId="0" borderId="53" xfId="0" applyFont="1" applyBorder="1" applyAlignment="1">
      <alignment horizontal="left" vertical="center" wrapText="1" indent="9" readingOrder="1"/>
    </xf>
    <xf numFmtId="0" fontId="14" fillId="0" borderId="60" xfId="0" applyFont="1" applyBorder="1" applyAlignment="1">
      <alignment horizontal="left" vertical="center" wrapText="1" readingOrder="1"/>
    </xf>
    <xf numFmtId="0" fontId="14" fillId="0" borderId="61" xfId="0" applyFont="1" applyBorder="1" applyAlignment="1">
      <alignment horizontal="left" vertical="center" wrapText="1" readingOrder="1"/>
    </xf>
    <xf numFmtId="0" fontId="14" fillId="0" borderId="62" xfId="0" applyFont="1" applyBorder="1" applyAlignment="1">
      <alignment horizontal="left" vertical="center" wrapText="1" readingOrder="1"/>
    </xf>
    <xf numFmtId="0" fontId="15" fillId="0" borderId="0" xfId="0" applyFont="1" applyAlignment="1">
      <alignment horizontal="center" vertical="center"/>
    </xf>
    <xf numFmtId="0" fontId="11" fillId="0" borderId="48" xfId="0" applyFont="1" applyBorder="1" applyAlignment="1">
      <alignment horizontal="left" vertical="center" wrapText="1" indent="9" readingOrder="1"/>
    </xf>
    <xf numFmtId="0" fontId="11" fillId="0" borderId="66" xfId="0" applyFont="1" applyBorder="1" applyAlignment="1">
      <alignment horizontal="left" vertical="center" wrapText="1" indent="9" readingOrder="1"/>
    </xf>
    <xf numFmtId="0" fontId="10" fillId="0" borderId="68" xfId="0" applyFont="1" applyBorder="1" applyAlignment="1">
      <alignment horizontal="left" vertical="center" wrapText="1" indent="4" readingOrder="1"/>
    </xf>
    <xf numFmtId="0" fontId="10" fillId="0" borderId="69" xfId="0" applyFont="1" applyBorder="1" applyAlignment="1">
      <alignment horizontal="left" vertical="center" wrapText="1" indent="4" readingOrder="1"/>
    </xf>
    <xf numFmtId="0" fontId="10" fillId="0" borderId="70" xfId="0" applyFont="1" applyBorder="1" applyAlignment="1">
      <alignment horizontal="left" vertical="center" wrapText="1" indent="4" readingOrder="1"/>
    </xf>
    <xf numFmtId="0" fontId="10" fillId="0" borderId="44" xfId="0" applyFont="1" applyBorder="1" applyAlignment="1">
      <alignment horizontal="left" vertical="center" wrapText="1" indent="4" readingOrder="1"/>
    </xf>
    <xf numFmtId="0" fontId="10" fillId="0" borderId="65" xfId="0" applyFont="1" applyBorder="1" applyAlignment="1">
      <alignment horizontal="left" vertical="center" wrapText="1" indent="4" readingOrder="1"/>
    </xf>
    <xf numFmtId="0" fontId="12" fillId="0" borderId="55" xfId="0" applyFont="1" applyBorder="1" applyAlignment="1">
      <alignment horizontal="left" vertical="center" wrapText="1" indent="4" readingOrder="1"/>
    </xf>
    <xf numFmtId="0" fontId="12" fillId="0" borderId="56" xfId="0" applyFont="1" applyBorder="1" applyAlignment="1">
      <alignment horizontal="left" vertical="center" wrapText="1" indent="4" readingOrder="1"/>
    </xf>
    <xf numFmtId="0" fontId="10" fillId="0" borderId="55" xfId="0" applyFont="1" applyBorder="1" applyAlignment="1">
      <alignment horizontal="left" vertical="center" wrapText="1" indent="4" readingOrder="1"/>
    </xf>
    <xf numFmtId="0" fontId="10" fillId="0" borderId="56" xfId="0" applyFont="1" applyBorder="1" applyAlignment="1">
      <alignment horizontal="left" vertical="center" wrapText="1" indent="4" readingOrder="1"/>
    </xf>
    <xf numFmtId="0" fontId="2" fillId="16" borderId="1" xfId="0" applyFont="1" applyFill="1" applyBorder="1" applyAlignment="1"/>
    <xf numFmtId="0" fontId="0" fillId="0" borderId="31" xfId="1" applyNumberFormat="1" applyFont="1" applyBorder="1"/>
    <xf numFmtId="0" fontId="16" fillId="0" borderId="0" xfId="0" applyFont="1" applyAlignment="1">
      <alignment horizontal="left" vertical="top" wrapText="1"/>
    </xf>
  </cellXfs>
  <cellStyles count="5">
    <cellStyle name="Lien hypertexte" xfId="3" builtinId="8"/>
    <cellStyle name="Monétaire" xfId="1" builtinId="4"/>
    <cellStyle name="Monétaire 2" xfId="4" xr:uid="{AA166D32-4423-46FC-B5E8-914E272BE16A}"/>
    <cellStyle name="Normal" xfId="0" builtinId="0"/>
    <cellStyle name="Pourcentage" xfId="2" builtinId="5"/>
  </cellStyles>
  <dxfs count="12">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ont>
        <b/>
        <i val="0"/>
      </font>
    </dxf>
    <dxf>
      <font>
        <b/>
        <i val="0"/>
      </font>
    </dxf>
    <dxf>
      <font>
        <b/>
        <i val="0"/>
        <strike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fr-FR"/>
        </a:p>
      </c:txPr>
    </c:title>
    <c:autoTitleDeleted val="0"/>
    <c:plotArea>
      <c:layout>
        <c:manualLayout>
          <c:layoutTarget val="inner"/>
          <c:xMode val="edge"/>
          <c:yMode val="edge"/>
          <c:x val="0.31397024112993072"/>
          <c:y val="0.12675397345942077"/>
          <c:w val="0.39124417001831607"/>
          <c:h val="0.51731684036728676"/>
        </c:manualLayout>
      </c:layout>
      <c:pieChart>
        <c:varyColors val="1"/>
        <c:ser>
          <c:idx val="0"/>
          <c:order val="0"/>
          <c:tx>
            <c:strRef>
              <c:f>Assolement!$E$4</c:f>
              <c:strCache>
                <c:ptCount val="1"/>
                <c:pt idx="0">
                  <c:v>Surface (ha)</c:v>
                </c:pt>
              </c:strCache>
            </c:strRef>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F31-4D47-AC00-D552F19FD9C9}"/>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F31-4D47-AC00-D552F19FD9C9}"/>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F31-4D47-AC00-D552F19FD9C9}"/>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F31-4D47-AC00-D552F19FD9C9}"/>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F31-4D47-AC00-D552F19FD9C9}"/>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F31-4D47-AC00-D552F19FD9C9}"/>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F31-4D47-AC00-D552F19FD9C9}"/>
              </c:ext>
            </c:extLst>
          </c:dPt>
          <c:dPt>
            <c:idx val="7"/>
            <c:bubble3D val="0"/>
            <c:spPr>
              <a:solidFill>
                <a:schemeClr val="accent2">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F31-4D47-AC00-D552F19FD9C9}"/>
              </c:ext>
            </c:extLst>
          </c:dPt>
          <c:dPt>
            <c:idx val="8"/>
            <c:bubble3D val="0"/>
            <c:spPr>
              <a:solidFill>
                <a:schemeClr val="accent3">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F31-4D47-AC00-D552F19FD9C9}"/>
              </c:ext>
            </c:extLst>
          </c:dPt>
          <c:dPt>
            <c:idx val="9"/>
            <c:bubble3D val="0"/>
            <c:spPr>
              <a:solidFill>
                <a:schemeClr val="accent4">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F31-4D47-AC00-D552F19FD9C9}"/>
              </c:ext>
            </c:extLst>
          </c:dPt>
          <c:dPt>
            <c:idx val="10"/>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F31-4D47-AC00-D552F19FD9C9}"/>
              </c:ext>
            </c:extLst>
          </c:dPt>
          <c:dPt>
            <c:idx val="11"/>
            <c:bubble3D val="0"/>
            <c:spPr>
              <a:solidFill>
                <a:schemeClr val="accent6">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F31-4D47-AC00-D552F19FD9C9}"/>
              </c:ext>
            </c:extLst>
          </c:dPt>
          <c:dPt>
            <c:idx val="12"/>
            <c:bubble3D val="0"/>
            <c:spPr>
              <a:solidFill>
                <a:schemeClr val="accent1">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F31-4D47-AC00-D552F19FD9C9}"/>
              </c:ext>
            </c:extLst>
          </c:dPt>
          <c:dPt>
            <c:idx val="13"/>
            <c:bubble3D val="0"/>
            <c:spPr>
              <a:solidFill>
                <a:schemeClr val="accent2">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F31-4D47-AC00-D552F19FD9C9}"/>
              </c:ext>
            </c:extLst>
          </c:dPt>
          <c:dPt>
            <c:idx val="14"/>
            <c:bubble3D val="0"/>
            <c:spPr>
              <a:solidFill>
                <a:schemeClr val="accent3">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F31-4D47-AC00-D552F19FD9C9}"/>
              </c:ext>
            </c:extLst>
          </c:dPt>
          <c:dPt>
            <c:idx val="15"/>
            <c:bubble3D val="0"/>
            <c:spPr>
              <a:solidFill>
                <a:schemeClr val="accent4">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F-5F31-4D47-AC00-D552F19FD9C9}"/>
              </c:ext>
            </c:extLst>
          </c:dPt>
          <c:dPt>
            <c:idx val="16"/>
            <c:bubble3D val="0"/>
            <c:spPr>
              <a:solidFill>
                <a:schemeClr val="accent5">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1-5F31-4D47-AC00-D552F19FD9C9}"/>
              </c:ext>
            </c:extLst>
          </c:dPt>
          <c:dPt>
            <c:idx val="17"/>
            <c:bubble3D val="0"/>
            <c:spPr>
              <a:solidFill>
                <a:schemeClr val="accent6">
                  <a:lumMod val="80000"/>
                  <a:lumOff val="2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3-5F31-4D47-AC00-D552F19FD9C9}"/>
              </c:ext>
            </c:extLst>
          </c:dPt>
          <c:dPt>
            <c:idx val="18"/>
            <c:bubble3D val="0"/>
            <c:spPr>
              <a:solidFill>
                <a:schemeClr val="accent1">
                  <a:lumMod val="8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5-5F31-4D47-AC00-D552F19FD9C9}"/>
              </c:ext>
            </c:extLst>
          </c:dPt>
          <c:dPt>
            <c:idx val="19"/>
            <c:bubble3D val="0"/>
            <c:spPr>
              <a:solidFill>
                <a:schemeClr val="accent2">
                  <a:lumMod val="8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7-5F31-4D47-AC00-D552F19FD9C9}"/>
              </c:ext>
            </c:extLst>
          </c:dPt>
          <c:dPt>
            <c:idx val="20"/>
            <c:bubble3D val="0"/>
            <c:spPr>
              <a:solidFill>
                <a:schemeClr val="accent3">
                  <a:lumMod val="8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9-5F31-4D47-AC00-D552F19FD9C9}"/>
              </c:ext>
            </c:extLst>
          </c:dPt>
          <c:dPt>
            <c:idx val="21"/>
            <c:bubble3D val="0"/>
            <c:spPr>
              <a:solidFill>
                <a:schemeClr val="accent4">
                  <a:lumMod val="8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B-5F31-4D47-AC00-D552F19FD9C9}"/>
              </c:ext>
            </c:extLst>
          </c:dPt>
          <c:dPt>
            <c:idx val="22"/>
            <c:bubble3D val="0"/>
            <c:spPr>
              <a:solidFill>
                <a:schemeClr val="accent5">
                  <a:lumMod val="8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D-5F31-4D47-AC00-D552F19FD9C9}"/>
              </c:ext>
            </c:extLst>
          </c:dPt>
          <c:dPt>
            <c:idx val="23"/>
            <c:bubble3D val="0"/>
            <c:spPr>
              <a:solidFill>
                <a:schemeClr val="accent6">
                  <a:lumMod val="8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2F-5F31-4D47-AC00-D552F19FD9C9}"/>
              </c:ext>
            </c:extLst>
          </c:dPt>
          <c:dPt>
            <c:idx val="24"/>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1-5F31-4D47-AC00-D552F19FD9C9}"/>
              </c:ext>
            </c:extLst>
          </c:dPt>
          <c:dPt>
            <c:idx val="25"/>
            <c:bubble3D val="0"/>
            <c:spPr>
              <a:solidFill>
                <a:schemeClr val="accent2">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3-5F31-4D47-AC00-D552F19FD9C9}"/>
              </c:ext>
            </c:extLst>
          </c:dPt>
          <c:dPt>
            <c:idx val="26"/>
            <c:bubble3D val="0"/>
            <c:spPr>
              <a:solidFill>
                <a:schemeClr val="accent3">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5-5F31-4D47-AC00-D552F19FD9C9}"/>
              </c:ext>
            </c:extLst>
          </c:dPt>
          <c:dPt>
            <c:idx val="27"/>
            <c:bubble3D val="0"/>
            <c:spPr>
              <a:solidFill>
                <a:schemeClr val="accent4">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7-5F31-4D47-AC00-D552F19FD9C9}"/>
              </c:ext>
            </c:extLst>
          </c:dPt>
          <c:dPt>
            <c:idx val="28"/>
            <c:bubble3D val="0"/>
            <c:spPr>
              <a:solidFill>
                <a:schemeClr val="accent5">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9-5F31-4D47-AC00-D552F19FD9C9}"/>
              </c:ext>
            </c:extLst>
          </c:dPt>
          <c:dPt>
            <c:idx val="29"/>
            <c:bubble3D val="0"/>
            <c:spPr>
              <a:solidFill>
                <a:schemeClr val="accent6">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B-5F31-4D47-AC00-D552F19FD9C9}"/>
              </c:ext>
            </c:extLst>
          </c:dPt>
          <c:dPt>
            <c:idx val="30"/>
            <c:bubble3D val="0"/>
            <c:spPr>
              <a:solidFill>
                <a:schemeClr val="accent1">
                  <a:lumMod val="5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D-5F31-4D47-AC00-D552F19FD9C9}"/>
              </c:ext>
            </c:extLst>
          </c:dPt>
          <c:dPt>
            <c:idx val="31"/>
            <c:bubble3D val="0"/>
            <c:spPr>
              <a:solidFill>
                <a:schemeClr val="accent2">
                  <a:lumMod val="5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3F-5F31-4D47-AC00-D552F19FD9C9}"/>
              </c:ext>
            </c:extLst>
          </c:dPt>
          <c:dPt>
            <c:idx val="32"/>
            <c:bubble3D val="0"/>
            <c:spPr>
              <a:solidFill>
                <a:schemeClr val="accent3">
                  <a:lumMod val="5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1-5F31-4D47-AC00-D552F19FD9C9}"/>
              </c:ext>
            </c:extLst>
          </c:dPt>
          <c:dPt>
            <c:idx val="33"/>
            <c:bubble3D val="0"/>
            <c:spPr>
              <a:solidFill>
                <a:schemeClr val="accent4">
                  <a:lumMod val="5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3-5F31-4D47-AC00-D552F19FD9C9}"/>
              </c:ext>
            </c:extLst>
          </c:dPt>
          <c:dPt>
            <c:idx val="34"/>
            <c:bubble3D val="0"/>
            <c:spPr>
              <a:solidFill>
                <a:schemeClr val="accent5">
                  <a:lumMod val="5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5-5F31-4D47-AC00-D552F19FD9C9}"/>
              </c:ext>
            </c:extLst>
          </c:dPt>
          <c:dPt>
            <c:idx val="35"/>
            <c:bubble3D val="0"/>
            <c:spPr>
              <a:solidFill>
                <a:schemeClr val="accent6">
                  <a:lumMod val="5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7-5F31-4D47-AC00-D552F19FD9C9}"/>
              </c:ext>
            </c:extLst>
          </c:dPt>
          <c:dPt>
            <c:idx val="36"/>
            <c:bubble3D val="0"/>
            <c:spPr>
              <a:solidFill>
                <a:schemeClr val="accent1">
                  <a:lumMod val="70000"/>
                  <a:lumOff val="3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49-5F31-4D47-AC00-D552F19FD9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numRef>
              <c:f>Assolement!$B$5:$B$41</c:f>
              <c:numCache>
                <c:formatCode>General</c:formatCode>
                <c:ptCount val="37"/>
              </c:numCache>
            </c:numRef>
          </c:cat>
          <c:val>
            <c:numRef>
              <c:f>Assolement!$E$5:$E$41</c:f>
              <c:numCache>
                <c:formatCode>General</c:formatCode>
                <c:ptCount val="37"/>
              </c:numCache>
            </c:numRef>
          </c:val>
          <c:extLst>
            <c:ext xmlns:c16="http://schemas.microsoft.com/office/drawing/2014/chart" uri="{C3380CC4-5D6E-409C-BE32-E72D297353CC}">
              <c16:uniqueId val="{00000000-9A9E-408F-BDD8-725D6CE61B69}"/>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6.3781415812232175E-3"/>
          <c:y val="0.65675412575903258"/>
          <c:w val="0.97285503880360291"/>
          <c:h val="0.32422090634247991"/>
        </c:manualLayout>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194222</xdr:colOff>
      <xdr:row>1</xdr:row>
      <xdr:rowOff>58081</xdr:rowOff>
    </xdr:from>
    <xdr:to>
      <xdr:col>16</xdr:col>
      <xdr:colOff>151743</xdr:colOff>
      <xdr:row>22</xdr:row>
      <xdr:rowOff>40948</xdr:rowOff>
    </xdr:to>
    <xdr:graphicFrame macro="">
      <xdr:nvGraphicFramePr>
        <xdr:cNvPr id="2" name="Graphique 1">
          <a:extLst>
            <a:ext uri="{FF2B5EF4-FFF2-40B4-BE49-F238E27FC236}">
              <a16:creationId xmlns:a16="http://schemas.microsoft.com/office/drawing/2014/main" id="{83938702-A2C9-4F6E-AF84-AE5FF30497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304575</xdr:colOff>
      <xdr:row>23</xdr:row>
      <xdr:rowOff>47625</xdr:rowOff>
    </xdr:from>
    <xdr:to>
      <xdr:col>7</xdr:col>
      <xdr:colOff>695325</xdr:colOff>
      <xdr:row>27</xdr:row>
      <xdr:rowOff>65774</xdr:rowOff>
    </xdr:to>
    <xdr:sp macro="" textlink="">
      <xdr:nvSpPr>
        <xdr:cNvPr id="4" name="Flèche : gauche 3">
          <a:extLst>
            <a:ext uri="{FF2B5EF4-FFF2-40B4-BE49-F238E27FC236}">
              <a16:creationId xmlns:a16="http://schemas.microsoft.com/office/drawing/2014/main" id="{D3284201-C3E2-4ABF-96CD-99C552CA8E3C}"/>
            </a:ext>
          </a:extLst>
        </xdr:cNvPr>
        <xdr:cNvSpPr/>
      </xdr:nvSpPr>
      <xdr:spPr>
        <a:xfrm>
          <a:off x="8248425" y="4876800"/>
          <a:ext cx="1867125" cy="808724"/>
        </a:xfrm>
        <a:prstGeom prst="lef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Voie "Pratique Culturale" </a:t>
          </a:r>
        </a:p>
      </xdr:txBody>
    </xdr:sp>
    <xdr:clientData/>
  </xdr:twoCellAnchor>
  <xdr:twoCellAnchor>
    <xdr:from>
      <xdr:col>5</xdr:col>
      <xdr:colOff>276226</xdr:colOff>
      <xdr:row>33</xdr:row>
      <xdr:rowOff>85725</xdr:rowOff>
    </xdr:from>
    <xdr:to>
      <xdr:col>7</xdr:col>
      <xdr:colOff>685800</xdr:colOff>
      <xdr:row>40</xdr:row>
      <xdr:rowOff>180975</xdr:rowOff>
    </xdr:to>
    <xdr:sp macro="" textlink="">
      <xdr:nvSpPr>
        <xdr:cNvPr id="8" name="Flèche : gauche 7">
          <a:extLst>
            <a:ext uri="{FF2B5EF4-FFF2-40B4-BE49-F238E27FC236}">
              <a16:creationId xmlns:a16="http://schemas.microsoft.com/office/drawing/2014/main" id="{EF4F964D-5B69-4A7D-950C-2A744A23E68D}"/>
            </a:ext>
          </a:extLst>
        </xdr:cNvPr>
        <xdr:cNvSpPr/>
      </xdr:nvSpPr>
      <xdr:spPr>
        <a:xfrm>
          <a:off x="8220076" y="6858000"/>
          <a:ext cx="1885949" cy="1447800"/>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FR" sz="1100"/>
            <a:t>Vos droits Eco-Régimes selon les 2 premières</a:t>
          </a:r>
          <a:r>
            <a:rPr lang="fr-FR" sz="1100" baseline="0"/>
            <a:t> voies d'accès</a:t>
          </a:r>
          <a:endParaRPr lang="fr-FR" sz="1100"/>
        </a:p>
      </xdr:txBody>
    </xdr:sp>
    <xdr:clientData/>
  </xdr:twoCellAnchor>
  <xdr:twoCellAnchor>
    <xdr:from>
      <xdr:col>5</xdr:col>
      <xdr:colOff>342675</xdr:colOff>
      <xdr:row>25</xdr:row>
      <xdr:rowOff>114301</xdr:rowOff>
    </xdr:from>
    <xdr:to>
      <xdr:col>7</xdr:col>
      <xdr:colOff>695325</xdr:colOff>
      <xdr:row>29</xdr:row>
      <xdr:rowOff>47626</xdr:rowOff>
    </xdr:to>
    <xdr:sp macro="" textlink="">
      <xdr:nvSpPr>
        <xdr:cNvPr id="5" name="Flèche : gauche 4">
          <a:extLst>
            <a:ext uri="{FF2B5EF4-FFF2-40B4-BE49-F238E27FC236}">
              <a16:creationId xmlns:a16="http://schemas.microsoft.com/office/drawing/2014/main" id="{437FC4EF-CFA4-4CEF-AE78-14C7BBCA0264}"/>
            </a:ext>
          </a:extLst>
        </xdr:cNvPr>
        <xdr:cNvSpPr/>
      </xdr:nvSpPr>
      <xdr:spPr>
        <a:xfrm>
          <a:off x="8286525" y="5334001"/>
          <a:ext cx="1829025" cy="723900"/>
        </a:xfrm>
        <a:prstGeom prst="lef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a:solidFill>
                <a:sysClr val="windowText" lastClr="000000"/>
              </a:solidFill>
            </a:rPr>
            <a:t>Voie "Certification"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971550</xdr:colOff>
      <xdr:row>4</xdr:row>
      <xdr:rowOff>552451</xdr:rowOff>
    </xdr:from>
    <xdr:to>
      <xdr:col>3</xdr:col>
      <xdr:colOff>200025</xdr:colOff>
      <xdr:row>5</xdr:row>
      <xdr:rowOff>57151</xdr:rowOff>
    </xdr:to>
    <xdr:sp macro="" textlink="">
      <xdr:nvSpPr>
        <xdr:cNvPr id="2" name="Signe Plus 1">
          <a:extLst>
            <a:ext uri="{FF2B5EF4-FFF2-40B4-BE49-F238E27FC236}">
              <a16:creationId xmlns:a16="http://schemas.microsoft.com/office/drawing/2014/main" id="{F5B2B83F-1FEF-4979-8068-14522B1EC244}"/>
            </a:ext>
          </a:extLst>
        </xdr:cNvPr>
        <xdr:cNvSpPr/>
      </xdr:nvSpPr>
      <xdr:spPr>
        <a:xfrm>
          <a:off x="2952750" y="2647951"/>
          <a:ext cx="447675" cy="447675"/>
        </a:xfrm>
        <a:prstGeom prst="mathPlus">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1162050</xdr:colOff>
      <xdr:row>3</xdr:row>
      <xdr:rowOff>457200</xdr:rowOff>
    </xdr:from>
    <xdr:to>
      <xdr:col>8</xdr:col>
      <xdr:colOff>85725</xdr:colOff>
      <xdr:row>4</xdr:row>
      <xdr:rowOff>38100</xdr:rowOff>
    </xdr:to>
    <xdr:sp macro="" textlink="">
      <xdr:nvSpPr>
        <xdr:cNvPr id="4" name="Ellipse 3">
          <a:extLst>
            <a:ext uri="{FF2B5EF4-FFF2-40B4-BE49-F238E27FC236}">
              <a16:creationId xmlns:a16="http://schemas.microsoft.com/office/drawing/2014/main" id="{C672A432-3B07-43CC-BFF0-1369976913F9}"/>
            </a:ext>
          </a:extLst>
        </xdr:cNvPr>
        <xdr:cNvSpPr/>
      </xdr:nvSpPr>
      <xdr:spPr>
        <a:xfrm>
          <a:off x="7210425" y="1609725"/>
          <a:ext cx="552450" cy="523875"/>
        </a:xfrm>
        <a:prstGeom prst="ellipse">
          <a:avLst/>
        </a:prstGeom>
        <a:ln w="285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fr-FR" sz="1200" b="1"/>
            <a:t>OU</a:t>
          </a:r>
        </a:p>
      </xdr:txBody>
    </xdr:sp>
    <xdr:clientData/>
  </xdr:twoCellAnchor>
  <xdr:twoCellAnchor>
    <xdr:from>
      <xdr:col>4</xdr:col>
      <xdr:colOff>1152525</xdr:colOff>
      <xdr:row>3</xdr:row>
      <xdr:rowOff>428625</xdr:rowOff>
    </xdr:from>
    <xdr:to>
      <xdr:col>6</xdr:col>
      <xdr:colOff>76200</xdr:colOff>
      <xdr:row>4</xdr:row>
      <xdr:rowOff>9525</xdr:rowOff>
    </xdr:to>
    <xdr:sp macro="" textlink="">
      <xdr:nvSpPr>
        <xdr:cNvPr id="5" name="Ellipse 4">
          <a:extLst>
            <a:ext uri="{FF2B5EF4-FFF2-40B4-BE49-F238E27FC236}">
              <a16:creationId xmlns:a16="http://schemas.microsoft.com/office/drawing/2014/main" id="{91431BAC-5FD0-4214-9CBC-385AC73595CA}"/>
            </a:ext>
          </a:extLst>
        </xdr:cNvPr>
        <xdr:cNvSpPr/>
      </xdr:nvSpPr>
      <xdr:spPr>
        <a:xfrm>
          <a:off x="5572125" y="1581150"/>
          <a:ext cx="552450" cy="523875"/>
        </a:xfrm>
        <a:prstGeom prst="ellipse">
          <a:avLst/>
        </a:prstGeom>
        <a:ln w="285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fr-FR" sz="1200" b="1"/>
            <a:t>OU</a:t>
          </a:r>
        </a:p>
      </xdr:txBody>
    </xdr:sp>
    <xdr:clientData/>
  </xdr:twoCellAnchor>
  <xdr:twoCellAnchor>
    <xdr:from>
      <xdr:col>3</xdr:col>
      <xdr:colOff>1000125</xdr:colOff>
      <xdr:row>4</xdr:row>
      <xdr:rowOff>552451</xdr:rowOff>
    </xdr:from>
    <xdr:to>
      <xdr:col>4</xdr:col>
      <xdr:colOff>228600</xdr:colOff>
      <xdr:row>5</xdr:row>
      <xdr:rowOff>57151</xdr:rowOff>
    </xdr:to>
    <xdr:sp macro="" textlink="">
      <xdr:nvSpPr>
        <xdr:cNvPr id="6" name="Signe Plus 5">
          <a:extLst>
            <a:ext uri="{FF2B5EF4-FFF2-40B4-BE49-F238E27FC236}">
              <a16:creationId xmlns:a16="http://schemas.microsoft.com/office/drawing/2014/main" id="{D1C79F77-2491-42AD-80C2-F52FB50E74A8}"/>
            </a:ext>
          </a:extLst>
        </xdr:cNvPr>
        <xdr:cNvSpPr/>
      </xdr:nvSpPr>
      <xdr:spPr>
        <a:xfrm>
          <a:off x="4200525" y="2647951"/>
          <a:ext cx="447675" cy="447675"/>
        </a:xfrm>
        <a:prstGeom prst="mathPlus">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10</xdr:col>
      <xdr:colOff>9525</xdr:colOff>
      <xdr:row>8</xdr:row>
      <xdr:rowOff>28575</xdr:rowOff>
    </xdr:from>
    <xdr:to>
      <xdr:col>11</xdr:col>
      <xdr:colOff>1209675</xdr:colOff>
      <xdr:row>18</xdr:row>
      <xdr:rowOff>114299</xdr:rowOff>
    </xdr:to>
    <xdr:grpSp>
      <xdr:nvGrpSpPr>
        <xdr:cNvPr id="10" name="Groupe 9">
          <a:extLst>
            <a:ext uri="{FF2B5EF4-FFF2-40B4-BE49-F238E27FC236}">
              <a16:creationId xmlns:a16="http://schemas.microsoft.com/office/drawing/2014/main" id="{9837976F-FD36-4E10-B0F2-45CB5A08E137}"/>
            </a:ext>
          </a:extLst>
        </xdr:cNvPr>
        <xdr:cNvGrpSpPr/>
      </xdr:nvGrpSpPr>
      <xdr:grpSpPr>
        <a:xfrm>
          <a:off x="9315450" y="4581525"/>
          <a:ext cx="2428875" cy="2019299"/>
          <a:chOff x="9315450" y="4562475"/>
          <a:chExt cx="2428875" cy="2000249"/>
        </a:xfrm>
      </xdr:grpSpPr>
      <xdr:sp macro="" textlink="">
        <xdr:nvSpPr>
          <xdr:cNvPr id="8" name="Accolade fermante 7">
            <a:extLst>
              <a:ext uri="{FF2B5EF4-FFF2-40B4-BE49-F238E27FC236}">
                <a16:creationId xmlns:a16="http://schemas.microsoft.com/office/drawing/2014/main" id="{43359CD4-C6E7-494C-8186-650355AA538A}"/>
              </a:ext>
            </a:extLst>
          </xdr:cNvPr>
          <xdr:cNvSpPr/>
        </xdr:nvSpPr>
        <xdr:spPr>
          <a:xfrm rot="5400000">
            <a:off x="10306049" y="3571876"/>
            <a:ext cx="447675" cy="2428874"/>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sp macro="" textlink="">
        <xdr:nvSpPr>
          <xdr:cNvPr id="9" name="ZoneTexte 8">
            <a:extLst>
              <a:ext uri="{FF2B5EF4-FFF2-40B4-BE49-F238E27FC236}">
                <a16:creationId xmlns:a16="http://schemas.microsoft.com/office/drawing/2014/main" id="{CCD60CA1-49A2-4BD3-9EB7-47D68D791CFE}"/>
              </a:ext>
            </a:extLst>
          </xdr:cNvPr>
          <xdr:cNvSpPr txBox="1"/>
        </xdr:nvSpPr>
        <xdr:spPr>
          <a:xfrm>
            <a:off x="9324975" y="5105399"/>
            <a:ext cx="241935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La différence</a:t>
            </a:r>
            <a:r>
              <a:rPr lang="fr-FR" sz="1100" baseline="0"/>
              <a:t> entre les deux est liée à la proportion d'agriculteurs qui pourrait entrer dans le système des éco-régimes. Le gouvernement à préférer dans le PSN surrestimer le montant de l'aide. Les montants objectifs sont plus réalistes et sont utilisés dans ce simulateur.</a:t>
            </a:r>
            <a:endParaRPr lang="fr-FR" sz="1100"/>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ouis-marie.colcombet@fnams.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E1C1-C4AF-4549-90F7-1EA8918F7B13}">
  <dimension ref="C3:D28"/>
  <sheetViews>
    <sheetView tabSelected="1" workbookViewId="0">
      <selection activeCell="D36" sqref="D36"/>
    </sheetView>
  </sheetViews>
  <sheetFormatPr baseColWidth="10" defaultRowHeight="15" x14ac:dyDescent="0.25"/>
  <cols>
    <col min="3" max="3" width="22.85546875" bestFit="1" customWidth="1"/>
    <col min="4" max="4" width="68.7109375" customWidth="1"/>
  </cols>
  <sheetData>
    <row r="3" spans="3:4" ht="15.75" thickBot="1" x14ac:dyDescent="0.3">
      <c r="D3" s="19"/>
    </row>
    <row r="4" spans="3:4" x14ac:dyDescent="0.25">
      <c r="C4" s="33" t="s">
        <v>424</v>
      </c>
      <c r="D4" s="49"/>
    </row>
    <row r="5" spans="3:4" x14ac:dyDescent="0.25">
      <c r="C5" s="143" t="s">
        <v>427</v>
      </c>
      <c r="D5" s="145"/>
    </row>
    <row r="6" spans="3:4" x14ac:dyDescent="0.25">
      <c r="C6" s="144"/>
      <c r="D6" s="146"/>
    </row>
    <row r="7" spans="3:4" x14ac:dyDescent="0.25">
      <c r="C7" s="37" t="s">
        <v>425</v>
      </c>
      <c r="D7" s="50"/>
    </row>
    <row r="8" spans="3:4" x14ac:dyDescent="0.25">
      <c r="C8" s="37" t="s">
        <v>426</v>
      </c>
      <c r="D8" s="38"/>
    </row>
    <row r="9" spans="3:4" x14ac:dyDescent="0.25">
      <c r="C9" s="37" t="s">
        <v>429</v>
      </c>
      <c r="D9" s="38"/>
    </row>
    <row r="10" spans="3:4" x14ac:dyDescent="0.25">
      <c r="C10" s="37" t="s">
        <v>428</v>
      </c>
      <c r="D10" s="38"/>
    </row>
    <row r="11" spans="3:4" ht="15.75" thickBot="1" x14ac:dyDescent="0.3">
      <c r="C11" s="35" t="s">
        <v>492</v>
      </c>
      <c r="D11" s="46"/>
    </row>
    <row r="14" spans="3:4" x14ac:dyDescent="0.25">
      <c r="C14" s="147" t="s">
        <v>560</v>
      </c>
      <c r="D14" s="148"/>
    </row>
    <row r="15" spans="3:4" x14ac:dyDescent="0.25">
      <c r="C15" s="148"/>
      <c r="D15" s="148"/>
    </row>
    <row r="16" spans="3:4" x14ac:dyDescent="0.25">
      <c r="C16" s="148"/>
      <c r="D16" s="148"/>
    </row>
    <row r="17" spans="3:4" x14ac:dyDescent="0.25">
      <c r="C17" s="148"/>
      <c r="D17" s="148"/>
    </row>
    <row r="18" spans="3:4" x14ac:dyDescent="0.25">
      <c r="C18" s="148"/>
      <c r="D18" s="148"/>
    </row>
    <row r="19" spans="3:4" x14ac:dyDescent="0.25">
      <c r="C19" s="148"/>
      <c r="D19" s="148"/>
    </row>
    <row r="20" spans="3:4" x14ac:dyDescent="0.25">
      <c r="C20" s="148"/>
      <c r="D20" s="148"/>
    </row>
    <row r="21" spans="3:4" x14ac:dyDescent="0.25">
      <c r="C21" s="148"/>
      <c r="D21" s="148"/>
    </row>
    <row r="22" spans="3:4" x14ac:dyDescent="0.25">
      <c r="C22" s="148"/>
      <c r="D22" s="148"/>
    </row>
    <row r="23" spans="3:4" x14ac:dyDescent="0.25">
      <c r="C23" s="148"/>
      <c r="D23" s="148"/>
    </row>
    <row r="25" spans="3:4" ht="30" x14ac:dyDescent="0.25">
      <c r="C25" s="51" t="s">
        <v>456</v>
      </c>
      <c r="D25" s="41" t="s">
        <v>457</v>
      </c>
    </row>
    <row r="27" spans="3:4" x14ac:dyDescent="0.25">
      <c r="C27" s="42" t="s">
        <v>458</v>
      </c>
      <c r="D27" t="s">
        <v>459</v>
      </c>
    </row>
    <row r="28" spans="3:4" x14ac:dyDescent="0.25">
      <c r="D28" s="43" t="s">
        <v>460</v>
      </c>
    </row>
  </sheetData>
  <sheetProtection algorithmName="SHA-512" hashValue="d6xOQWNnxnNoF5E4WyRRLHyC8jd9parv6wSHT0sg5u4X6tcdN48TiVV7E8wBCbB8q0TfYPNu5SKaa+VNSeOh/A==" saltValue="+nd5BbDF2Xrm+UtsPPwpfw==" spinCount="100000" sheet="1" objects="1" scenarios="1"/>
  <mergeCells count="3">
    <mergeCell ref="C5:C6"/>
    <mergeCell ref="D5:D6"/>
    <mergeCell ref="C14:D23"/>
  </mergeCells>
  <dataValidations count="2">
    <dataValidation type="list" allowBlank="1" showInputMessage="1" showErrorMessage="1" sqref="D9" xr:uid="{25330E6A-A185-4CB4-98E0-DA2BA99EF886}">
      <formula1>Orientation_exploitation</formula1>
    </dataValidation>
    <dataValidation type="list" allowBlank="1" showInputMessage="1" showErrorMessage="1" sqref="D11" xr:uid="{0DB104B0-A2B8-4516-887C-A8BC40398EBB}">
      <formula1>Certification_exploitation</formula1>
    </dataValidation>
  </dataValidations>
  <hyperlinks>
    <hyperlink ref="D25" r:id="rId1" xr:uid="{0D18EA63-3C1C-4F59-B170-9589AFE329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1360-A0D1-491B-A317-2B3FE52F6B33}">
  <dimension ref="B1:J41"/>
  <sheetViews>
    <sheetView zoomScale="87" workbookViewId="0">
      <selection activeCell="J31" sqref="J31"/>
    </sheetView>
  </sheetViews>
  <sheetFormatPr baseColWidth="10" defaultRowHeight="15" x14ac:dyDescent="0.25"/>
  <cols>
    <col min="2" max="2" width="19.7109375" bestFit="1" customWidth="1"/>
    <col min="3" max="3" width="12.28515625" bestFit="1" customWidth="1"/>
    <col min="4" max="4" width="42.140625" bestFit="1" customWidth="1"/>
    <col min="5" max="5" width="11.5703125" bestFit="1" customWidth="1"/>
    <col min="7" max="7" width="25.42578125" customWidth="1"/>
  </cols>
  <sheetData>
    <row r="1" spans="2:10" ht="30" x14ac:dyDescent="0.25">
      <c r="B1" s="47" t="s">
        <v>424</v>
      </c>
      <c r="C1" s="48">
        <f>Exploitation!D4</f>
        <v>0</v>
      </c>
      <c r="D1" s="47" t="s">
        <v>425</v>
      </c>
      <c r="E1" s="48">
        <f>Exploitation!D7</f>
        <v>0</v>
      </c>
      <c r="F1" s="47" t="s">
        <v>461</v>
      </c>
      <c r="G1" s="48">
        <f>Exploitation!D9</f>
        <v>0</v>
      </c>
    </row>
    <row r="3" spans="2:10" ht="15.75" thickBot="1" x14ac:dyDescent="0.3"/>
    <row r="4" spans="2:10" ht="15.75" thickBot="1" x14ac:dyDescent="0.3">
      <c r="B4" s="29" t="s">
        <v>415</v>
      </c>
      <c r="C4" s="30" t="s">
        <v>416</v>
      </c>
      <c r="D4" s="31" t="s">
        <v>417</v>
      </c>
      <c r="E4" s="32" t="s">
        <v>418</v>
      </c>
      <c r="H4" s="36" t="s">
        <v>423</v>
      </c>
    </row>
    <row r="5" spans="2:10" x14ac:dyDescent="0.25">
      <c r="B5" s="94"/>
      <c r="C5" s="95"/>
      <c r="D5" s="20" t="str">
        <f>IF(C5=0,"",VLOOKUP(C5,Code_culture!$A$1:$C$208,3,FALSE))</f>
        <v/>
      </c>
      <c r="E5" s="101"/>
    </row>
    <row r="6" spans="2:10" x14ac:dyDescent="0.25">
      <c r="B6" s="96"/>
      <c r="C6" s="97"/>
      <c r="D6" s="72" t="str">
        <f>IF(C6=0,"",VLOOKUP(C6,Code_culture!$A$1:$C$208,3,FALSE))</f>
        <v/>
      </c>
      <c r="E6" s="102"/>
      <c r="H6" s="34" t="s">
        <v>499</v>
      </c>
      <c r="I6" s="39">
        <f>SUM(E5:E41)</f>
        <v>0</v>
      </c>
    </row>
    <row r="7" spans="2:10" x14ac:dyDescent="0.25">
      <c r="B7" s="96"/>
      <c r="C7" s="97"/>
      <c r="D7" s="23" t="str">
        <f>IF(C7=0,"",VLOOKUP(C7,Code_culture!$A$1:$C$208,3,FALSE))</f>
        <v/>
      </c>
      <c r="E7" s="102"/>
      <c r="G7" s="98"/>
      <c r="H7" s="134" t="s">
        <v>558</v>
      </c>
      <c r="I7" s="135">
        <f>H20</f>
        <v>0</v>
      </c>
      <c r="J7" s="98"/>
    </row>
    <row r="8" spans="2:10" x14ac:dyDescent="0.25">
      <c r="B8" s="96"/>
      <c r="C8" s="97"/>
      <c r="D8" s="23" t="str">
        <f>IF(C8=0,"",VLOOKUP(C8,Code_culture!$A$1:$C$208,3,FALSE))</f>
        <v/>
      </c>
      <c r="E8" s="102"/>
      <c r="G8" s="98"/>
      <c r="H8" s="134" t="s">
        <v>559</v>
      </c>
      <c r="I8" s="135">
        <f>I6+I7</f>
        <v>0</v>
      </c>
      <c r="J8" s="98"/>
    </row>
    <row r="9" spans="2:10" ht="15.75" thickBot="1" x14ac:dyDescent="0.3">
      <c r="B9" s="96"/>
      <c r="C9" s="97"/>
      <c r="D9" s="23" t="str">
        <f>IF(C9=0,"",VLOOKUP(C9,Code_culture!$A$1:$C$208,3,FALSE))</f>
        <v/>
      </c>
      <c r="E9" s="102"/>
      <c r="H9" s="35" t="s">
        <v>420</v>
      </c>
      <c r="I9" s="40">
        <f>I8-Exploitation!D10</f>
        <v>0</v>
      </c>
    </row>
    <row r="10" spans="2:10" x14ac:dyDescent="0.25">
      <c r="B10" s="96"/>
      <c r="C10" s="97"/>
      <c r="D10" s="23" t="str">
        <f>IF(C10=0,"",VLOOKUP(C10,Code_culture!$A$1:$C$208,3,FALSE))</f>
        <v/>
      </c>
      <c r="E10" s="102"/>
    </row>
    <row r="11" spans="2:10" x14ac:dyDescent="0.25">
      <c r="B11" s="96"/>
      <c r="C11" s="97"/>
      <c r="D11" s="23" t="str">
        <f>IF(C11=0,"",VLOOKUP(C11,Code_culture!$A$1:$C$208,3,FALSE))</f>
        <v/>
      </c>
      <c r="E11" s="102"/>
    </row>
    <row r="12" spans="2:10" x14ac:dyDescent="0.25">
      <c r="B12" s="96"/>
      <c r="C12" s="97"/>
      <c r="D12" s="23" t="str">
        <f>IF(C12=0,"",VLOOKUP(C12,Code_culture!$A$1:$C$208,3,FALSE))</f>
        <v/>
      </c>
      <c r="E12" s="102"/>
    </row>
    <row r="13" spans="2:10" x14ac:dyDescent="0.25">
      <c r="B13" s="96"/>
      <c r="C13" s="97"/>
      <c r="D13" s="23" t="str">
        <f>IF(C13=0,"",VLOOKUP(C13,Code_culture!$A$1:$C$208,3,FALSE))</f>
        <v/>
      </c>
      <c r="E13" s="102"/>
    </row>
    <row r="14" spans="2:10" x14ac:dyDescent="0.25">
      <c r="B14" s="96"/>
      <c r="C14" s="97"/>
      <c r="D14" s="23" t="str">
        <f>IF(C14=0,"",VLOOKUP(C14,Code_culture!$A$1:$C$208,3,FALSE))</f>
        <v/>
      </c>
      <c r="E14" s="102"/>
    </row>
    <row r="15" spans="2:10" x14ac:dyDescent="0.25">
      <c r="B15" s="96"/>
      <c r="C15" s="97"/>
      <c r="D15" s="23" t="str">
        <f>IF(C15=0,"",VLOOKUP(C15,Code_culture!$A$1:$C$208,3,FALSE))</f>
        <v/>
      </c>
      <c r="E15" s="102"/>
    </row>
    <row r="16" spans="2:10" x14ac:dyDescent="0.25">
      <c r="B16" s="96"/>
      <c r="C16" s="97"/>
      <c r="D16" s="23" t="str">
        <f>IF(C16=0,"",VLOOKUP(C16,Code_culture!$A$1:$C$208,3,FALSE))</f>
        <v/>
      </c>
      <c r="E16" s="102"/>
    </row>
    <row r="17" spans="2:10" x14ac:dyDescent="0.25">
      <c r="B17" s="96"/>
      <c r="C17" s="97"/>
      <c r="D17" s="23" t="str">
        <f>IF(C17=0,"",VLOOKUP(C17,Code_culture!$A$1:$C$208,3,FALSE))</f>
        <v/>
      </c>
      <c r="E17" s="102"/>
    </row>
    <row r="18" spans="2:10" ht="15.75" thickBot="1" x14ac:dyDescent="0.3">
      <c r="B18" s="96"/>
      <c r="C18" s="97"/>
      <c r="D18" s="23" t="str">
        <f>IF(C18=0,"",VLOOKUP(C18,Code_culture!$A$1:$C$208,3,FALSE))</f>
        <v/>
      </c>
      <c r="E18" s="102"/>
    </row>
    <row r="19" spans="2:10" ht="15.75" thickBot="1" x14ac:dyDescent="0.3">
      <c r="B19" s="21"/>
      <c r="C19" s="22"/>
      <c r="D19" s="23" t="str">
        <f>IF(C19=0,"",VLOOKUP(C19,Code_culture!$A$1:$C$208,3,FALSE))</f>
        <v/>
      </c>
      <c r="E19" s="24"/>
      <c r="G19" s="29" t="s">
        <v>488</v>
      </c>
      <c r="H19" s="30" t="s">
        <v>500</v>
      </c>
      <c r="I19" s="74" t="s">
        <v>501</v>
      </c>
    </row>
    <row r="20" spans="2:10" x14ac:dyDescent="0.25">
      <c r="B20" s="21"/>
      <c r="C20" s="22"/>
      <c r="D20" s="23" t="str">
        <f>IF(C20=0,"",VLOOKUP(C20,Code_culture!$A$1:$C$208,3,FALSE))</f>
        <v/>
      </c>
      <c r="E20" s="24"/>
      <c r="G20" s="73" t="s">
        <v>490</v>
      </c>
      <c r="H20" s="100"/>
      <c r="I20" s="77" t="e">
        <f>H20/H20</f>
        <v>#DIV/0!</v>
      </c>
    </row>
    <row r="21" spans="2:10" ht="15.75" thickBot="1" x14ac:dyDescent="0.3">
      <c r="B21" s="21"/>
      <c r="C21" s="22"/>
      <c r="D21" s="23" t="str">
        <f>IF(C21=0,"",VLOOKUP(C21,Code_culture!$A$1:$C$208,3,FALSE))</f>
        <v/>
      </c>
      <c r="E21" s="24"/>
      <c r="G21" s="75" t="s">
        <v>491</v>
      </c>
      <c r="H21" s="103"/>
      <c r="I21" s="76" t="e">
        <f>H21/H20</f>
        <v>#DIV/0!</v>
      </c>
    </row>
    <row r="22" spans="2:10" x14ac:dyDescent="0.25">
      <c r="B22" s="21"/>
      <c r="C22" s="22"/>
      <c r="D22" s="23" t="str">
        <f>IF(C22=0,"",VLOOKUP(C22,Code_culture!$A$1:$C$208,3,FALSE))</f>
        <v/>
      </c>
      <c r="E22" s="24"/>
    </row>
    <row r="23" spans="2:10" ht="15.75" thickBot="1" x14ac:dyDescent="0.3">
      <c r="B23" s="21"/>
      <c r="C23" s="22"/>
      <c r="D23" s="23" t="str">
        <f>IF(C23=0,"",VLOOKUP(C23,Code_culture!$A$1:$C$208,3,FALSE))</f>
        <v/>
      </c>
      <c r="E23" s="24"/>
    </row>
    <row r="24" spans="2:10" ht="15.75" thickBot="1" x14ac:dyDescent="0.3">
      <c r="B24" s="21"/>
      <c r="C24" s="22"/>
      <c r="D24" s="23" t="str">
        <f>IF(C24=0,"",VLOOKUP(C24,Code_culture!$A$1:$C$208,3,FALSE))</f>
        <v/>
      </c>
      <c r="E24" s="24"/>
      <c r="G24" s="29" t="s">
        <v>505</v>
      </c>
      <c r="H24" s="30" t="s">
        <v>500</v>
      </c>
      <c r="I24" s="74" t="s">
        <v>501</v>
      </c>
    </row>
    <row r="25" spans="2:10" x14ac:dyDescent="0.25">
      <c r="B25" s="21"/>
      <c r="C25" s="22"/>
      <c r="D25" s="23" t="str">
        <f>IF(C25=0,"",VLOOKUP(C25,Code_culture!$A$1:$C$208,3,FALSE))</f>
        <v/>
      </c>
      <c r="E25" s="24"/>
      <c r="G25" s="73" t="s">
        <v>490</v>
      </c>
      <c r="H25" s="100">
        <v>0</v>
      </c>
      <c r="I25" s="77">
        <f>IF(H25=0,0,H25/H25)</f>
        <v>0</v>
      </c>
    </row>
    <row r="26" spans="2:10" ht="15.75" thickBot="1" x14ac:dyDescent="0.3">
      <c r="B26" s="21"/>
      <c r="C26" s="22"/>
      <c r="D26" s="23" t="str">
        <f>IF(C26=0,"",VLOOKUP(C26,Code_culture!$A$1:$C$208,3,FALSE))</f>
        <v/>
      </c>
      <c r="E26" s="24"/>
      <c r="G26" s="75" t="s">
        <v>506</v>
      </c>
      <c r="H26" s="103">
        <v>0</v>
      </c>
      <c r="I26" s="76">
        <f>IF(H26=0,0,H26/H25)</f>
        <v>0</v>
      </c>
    </row>
    <row r="27" spans="2:10" x14ac:dyDescent="0.25">
      <c r="B27" s="21"/>
      <c r="C27" s="22"/>
      <c r="D27" s="23" t="str">
        <f>IF(C27=0,"",VLOOKUP(C27,Code_culture!$A$1:$C$208,3,FALSE))</f>
        <v/>
      </c>
      <c r="E27" s="24"/>
    </row>
    <row r="28" spans="2:10" ht="15.75" thickBot="1" x14ac:dyDescent="0.3">
      <c r="B28" s="21"/>
      <c r="C28" s="22"/>
      <c r="D28" s="23" t="str">
        <f>IF(C28=0,"",VLOOKUP(C28,Code_culture!$A$1:$C$208,3,FALSE))</f>
        <v/>
      </c>
      <c r="E28" s="24"/>
    </row>
    <row r="29" spans="2:10" ht="15.75" thickBot="1" x14ac:dyDescent="0.3">
      <c r="B29" s="21"/>
      <c r="C29" s="22"/>
      <c r="D29" s="23" t="str">
        <f>IF(C29=0,"",VLOOKUP(C29,Code_culture!$A$1:$C$208,3,FALSE))</f>
        <v/>
      </c>
      <c r="E29" s="24"/>
      <c r="G29" s="81" t="s">
        <v>497</v>
      </c>
      <c r="H29" s="83" t="s">
        <v>500</v>
      </c>
      <c r="I29" s="84" t="s">
        <v>501</v>
      </c>
      <c r="J29" s="82" t="s">
        <v>503</v>
      </c>
    </row>
    <row r="30" spans="2:10" ht="15.75" thickBot="1" x14ac:dyDescent="0.3">
      <c r="B30" s="21"/>
      <c r="C30" s="22"/>
      <c r="D30" s="23" t="str">
        <f>IF(C30=0,"",VLOOKUP(C30,Code_culture!$A$1:$C$208,3,FALSE))</f>
        <v/>
      </c>
      <c r="E30" s="24"/>
      <c r="G30" s="78" t="s">
        <v>502</v>
      </c>
      <c r="H30" s="85"/>
      <c r="I30" s="109" t="e">
        <f>H30/Exploitation!D10</f>
        <v>#DIV/0!</v>
      </c>
      <c r="J30" s="79"/>
    </row>
    <row r="31" spans="2:10" x14ac:dyDescent="0.25">
      <c r="B31" s="21"/>
      <c r="C31" s="22"/>
      <c r="D31" s="23" t="str">
        <f>IF(C31=0,"",VLOOKUP(C31,Code_culture!$A$1:$C$208,3,FALSE))</f>
        <v/>
      </c>
      <c r="E31" s="24"/>
    </row>
    <row r="32" spans="2:10" x14ac:dyDescent="0.25">
      <c r="B32" s="21"/>
      <c r="C32" s="22"/>
      <c r="D32" s="23" t="str">
        <f>IF(C32=0,"",VLOOKUP(C32,Code_culture!$A$1:$C$208,3,FALSE))</f>
        <v/>
      </c>
      <c r="E32" s="24"/>
      <c r="G32" t="s">
        <v>504</v>
      </c>
    </row>
    <row r="33" spans="2:10" x14ac:dyDescent="0.25">
      <c r="B33" s="21"/>
      <c r="C33" s="22"/>
      <c r="D33" s="23" t="str">
        <f>IF(C33=0,"",VLOOKUP(C33,Code_culture!$A$1:$C$208,3,FALSE))</f>
        <v/>
      </c>
      <c r="E33" s="24"/>
    </row>
    <row r="34" spans="2:10" x14ac:dyDescent="0.25">
      <c r="B34" s="21"/>
      <c r="C34" s="22"/>
      <c r="D34" s="23" t="str">
        <f>IF(C34=0,"",VLOOKUP(C34,Code_culture!$A$1:$C$208,3,FALSE))</f>
        <v/>
      </c>
      <c r="E34" s="24"/>
    </row>
    <row r="35" spans="2:10" x14ac:dyDescent="0.25">
      <c r="B35" s="21"/>
      <c r="C35" s="22"/>
      <c r="D35" s="23" t="str">
        <f>IF(C35=0,"",VLOOKUP(C35,Code_culture!$A$1:$C$208,3,FALSE))</f>
        <v/>
      </c>
      <c r="E35" s="24"/>
      <c r="G35" s="194" t="s">
        <v>566</v>
      </c>
      <c r="H35" s="194"/>
      <c r="I35" s="194"/>
      <c r="J35" s="194"/>
    </row>
    <row r="36" spans="2:10" x14ac:dyDescent="0.25">
      <c r="B36" s="21"/>
      <c r="C36" s="22"/>
      <c r="D36" s="23" t="str">
        <f>IF(C36=0,"",VLOOKUP(C36,Code_culture!$A$1:$C$208,3,FALSE))</f>
        <v/>
      </c>
      <c r="E36" s="24"/>
      <c r="G36" s="194"/>
      <c r="H36" s="194"/>
      <c r="I36" s="194"/>
      <c r="J36" s="194"/>
    </row>
    <row r="37" spans="2:10" x14ac:dyDescent="0.25">
      <c r="B37" s="21"/>
      <c r="C37" s="22"/>
      <c r="D37" s="23" t="str">
        <f>IF(C37=0,"",VLOOKUP(C37,Code_culture!$A$1:$C$208,3,FALSE))</f>
        <v/>
      </c>
      <c r="E37" s="24"/>
      <c r="G37" s="194"/>
      <c r="H37" s="194"/>
      <c r="I37" s="194"/>
      <c r="J37" s="194"/>
    </row>
    <row r="38" spans="2:10" x14ac:dyDescent="0.25">
      <c r="B38" s="21"/>
      <c r="C38" s="22"/>
      <c r="D38" s="23" t="str">
        <f>IF(C38=0,"",VLOOKUP(C38,Code_culture!$A$1:$C$208,3,FALSE))</f>
        <v/>
      </c>
      <c r="E38" s="24"/>
    </row>
    <row r="39" spans="2:10" x14ac:dyDescent="0.25">
      <c r="B39" s="21"/>
      <c r="C39" s="22"/>
      <c r="D39" s="23" t="str">
        <f>IF(C39=0,"",VLOOKUP(C39,Code_culture!$A$1:$C$208,3,FALSE))</f>
        <v/>
      </c>
      <c r="E39" s="24"/>
    </row>
    <row r="40" spans="2:10" x14ac:dyDescent="0.25">
      <c r="B40" s="21"/>
      <c r="C40" s="22"/>
      <c r="D40" s="23" t="str">
        <f>IF(C40=0,"",VLOOKUP(C40,Code_culture!$A$1:$C$208,3,FALSE))</f>
        <v/>
      </c>
      <c r="E40" s="24"/>
    </row>
    <row r="41" spans="2:10" ht="15.75" thickBot="1" x14ac:dyDescent="0.3">
      <c r="B41" s="25"/>
      <c r="C41" s="26"/>
      <c r="D41" s="27" t="str">
        <f>IF(C41=0,"",VLOOKUP(C41,Code_culture!$A$1:$C$208,3,FALSE))</f>
        <v/>
      </c>
      <c r="E41" s="28"/>
    </row>
  </sheetData>
  <sheetProtection algorithmName="SHA-512" hashValue="8pelHOcAUoJ43FjiQebxifLQorBTg91VIMibHznMDPsu42FSkZnV9OCkADix+GGhc5/QCbEwc6S5aFNQtbduGw==" saltValue="8UekKnLJxJ8IPyXnWnvHDw==" spinCount="100000" sheet="1" objects="1" scenarios="1"/>
  <mergeCells count="1">
    <mergeCell ref="G35:J37"/>
  </mergeCells>
  <phoneticPr fontId="7" type="noConversion"/>
  <conditionalFormatting sqref="I9">
    <cfRule type="cellIs" dxfId="11" priority="1" operator="notEqual">
      <formula>0</formula>
    </cfRule>
  </conditionalFormatting>
  <dataValidations count="1">
    <dataValidation type="list" allowBlank="1" showInputMessage="1" showErrorMessage="1" sqref="J30" xr:uid="{37201530-7B02-48B2-BE03-F30BD73231DD}">
      <formula1>Certification_haie</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1BCC-E4BA-4C15-9166-2963E442F35F}">
  <dimension ref="B1:G51"/>
  <sheetViews>
    <sheetView topLeftCell="A7" workbookViewId="0">
      <selection activeCell="I30" sqref="I30"/>
    </sheetView>
  </sheetViews>
  <sheetFormatPr baseColWidth="10" defaultRowHeight="15" x14ac:dyDescent="0.25"/>
  <cols>
    <col min="2" max="3" width="42.140625" bestFit="1" customWidth="1"/>
    <col min="4" max="4" width="11.5703125" bestFit="1" customWidth="1"/>
    <col min="5" max="5" width="11.85546875" bestFit="1" customWidth="1"/>
    <col min="6" max="6" width="10.7109375" bestFit="1" customWidth="1"/>
    <col min="8" max="11" width="17.140625" customWidth="1"/>
    <col min="12" max="12" width="2.85546875" customWidth="1"/>
    <col min="13" max="13" width="17.140625" customWidth="1"/>
    <col min="14" max="14" width="2.85546875" customWidth="1"/>
    <col min="15" max="15" width="17.140625" customWidth="1"/>
    <col min="16" max="16" width="2.85546875" customWidth="1"/>
    <col min="17" max="17" width="17.140625" customWidth="1"/>
  </cols>
  <sheetData>
    <row r="1" spans="2:7" ht="30" x14ac:dyDescent="0.25">
      <c r="B1" s="47" t="s">
        <v>424</v>
      </c>
      <c r="C1" s="48">
        <f>Exploitation!D4</f>
        <v>0</v>
      </c>
      <c r="D1" s="47" t="s">
        <v>425</v>
      </c>
      <c r="E1" s="48">
        <f>Exploitation!D7</f>
        <v>0</v>
      </c>
      <c r="F1" s="47" t="s">
        <v>461</v>
      </c>
      <c r="G1" s="48">
        <f>Exploitation!D9</f>
        <v>0</v>
      </c>
    </row>
    <row r="2" spans="2:7" ht="15.75" thickBot="1" x14ac:dyDescent="0.3"/>
    <row r="3" spans="2:7" ht="15.75" thickBot="1" x14ac:dyDescent="0.3">
      <c r="B3" s="126" t="s">
        <v>507</v>
      </c>
      <c r="C3" s="127"/>
      <c r="D3" s="127"/>
      <c r="E3" s="80"/>
    </row>
    <row r="4" spans="2:7" ht="30" customHeight="1" x14ac:dyDescent="0.25">
      <c r="B4" s="128"/>
      <c r="C4" s="112" t="s">
        <v>421</v>
      </c>
      <c r="D4" s="112" t="s">
        <v>419</v>
      </c>
      <c r="E4" s="136" t="s">
        <v>422</v>
      </c>
    </row>
    <row r="5" spans="2:7" x14ac:dyDescent="0.25">
      <c r="B5" s="129" t="s">
        <v>4</v>
      </c>
      <c r="C5" s="113">
        <f>SUMIF(Assolement!$D$5:$D$41,Point_EcoR!B5,Assolement!$E$5:$E$43)</f>
        <v>0</v>
      </c>
      <c r="D5" s="86" t="e">
        <f t="shared" ref="D5:D12" si="0">C5/$C$15</f>
        <v>#DIV/0!</v>
      </c>
      <c r="E5" s="137" t="e">
        <f>IF(D5&gt;=0.1,1,0)</f>
        <v>#DIV/0!</v>
      </c>
    </row>
    <row r="6" spans="2:7" x14ac:dyDescent="0.25">
      <c r="B6" s="129" t="s">
        <v>30</v>
      </c>
      <c r="C6" s="113">
        <f>SUMIF(Assolement!$D$5:$D$41,Point_EcoR!B6,Assolement!$E$5:$E$43)</f>
        <v>0</v>
      </c>
      <c r="D6" s="86" t="e">
        <f t="shared" si="0"/>
        <v>#DIV/0!</v>
      </c>
      <c r="E6" s="137" t="e">
        <f t="shared" ref="E6:E7" si="1">IF(D6&gt;=0.1,1,0)</f>
        <v>#DIV/0!</v>
      </c>
    </row>
    <row r="7" spans="2:7" x14ac:dyDescent="0.25">
      <c r="B7" s="129" t="s">
        <v>66</v>
      </c>
      <c r="C7" s="113">
        <f>SUMIF(Assolement!$D$5:$D$41,Point_EcoR!B7,Assolement!$E$5:$E$43)</f>
        <v>0</v>
      </c>
      <c r="D7" s="86" t="e">
        <f t="shared" si="0"/>
        <v>#DIV/0!</v>
      </c>
      <c r="E7" s="137" t="e">
        <f t="shared" si="1"/>
        <v>#DIV/0!</v>
      </c>
    </row>
    <row r="8" spans="2:7" x14ac:dyDescent="0.25">
      <c r="B8" s="129" t="s">
        <v>74</v>
      </c>
      <c r="C8" s="113">
        <f>SUMIF(Assolement!$D$5:$D$41,Point_EcoR!B8,Assolement!$E$5:$E$43)</f>
        <v>0</v>
      </c>
      <c r="D8" s="86" t="e">
        <f t="shared" si="0"/>
        <v>#DIV/0!</v>
      </c>
      <c r="E8" s="137" t="e">
        <f>IF(D8&gt;=0.07,1,0)</f>
        <v>#DIV/0!</v>
      </c>
    </row>
    <row r="9" spans="2:7" x14ac:dyDescent="0.25">
      <c r="B9" s="129" t="s">
        <v>86</v>
      </c>
      <c r="C9" s="113">
        <f>SUMIF(Assolement!$D$5:$D$41,Point_EcoR!B9,Assolement!$E$5:$E$43)</f>
        <v>0</v>
      </c>
      <c r="D9" s="86" t="e">
        <f t="shared" si="0"/>
        <v>#DIV/0!</v>
      </c>
      <c r="E9" s="137" t="e">
        <f>IF(D9&gt;=0.05,1,0)</f>
        <v>#DIV/0!</v>
      </c>
    </row>
    <row r="10" spans="2:7" x14ac:dyDescent="0.25">
      <c r="B10" s="129" t="s">
        <v>110</v>
      </c>
      <c r="C10" s="113">
        <f>SUMIF(Assolement!$D$5:$D$41,Point_EcoR!B10,Assolement!$E$5:$E$43)</f>
        <v>0</v>
      </c>
      <c r="D10" s="86" t="e">
        <f t="shared" si="0"/>
        <v>#DIV/0!</v>
      </c>
      <c r="E10" s="137" t="e">
        <f>IF(D10&gt;=0.1,3,IF(D10&gt;=0.05,2,IF(C10&gt;5,2,0)))</f>
        <v>#DIV/0!</v>
      </c>
    </row>
    <row r="11" spans="2:7" x14ac:dyDescent="0.25">
      <c r="B11" s="129" t="s">
        <v>202</v>
      </c>
      <c r="C11" s="113">
        <f>SUMIF(Assolement!$D$5:$D$41,Point_EcoR!B11,Assolement!$E$5:$E$43)</f>
        <v>0</v>
      </c>
      <c r="D11" s="86" t="e">
        <f t="shared" si="0"/>
        <v>#DIV/0!</v>
      </c>
      <c r="E11" s="137" t="e">
        <f>IF(D11&gt;=0.5,4,IF(D11&gt;=0.3,3,IF(D11&gt;=0.05,2,0)))</f>
        <v>#DIV/0!</v>
      </c>
    </row>
    <row r="12" spans="2:7" x14ac:dyDescent="0.25">
      <c r="B12" s="129" t="s">
        <v>236</v>
      </c>
      <c r="C12" s="113">
        <f>SUMIF(Assolement!$D$5:$D$41,Point_EcoR!B12,Assolement!$E$5:$E$43)</f>
        <v>0</v>
      </c>
      <c r="D12" s="86" t="e">
        <f t="shared" si="0"/>
        <v>#DIV/0!</v>
      </c>
      <c r="E12" s="137" t="e">
        <f>IF(D11&gt;=0.75,5,IF(D12&gt;=50,4,IF(D12&gt;=0.25,3,IF(D12&gt;=0.1,2,IF(D12&gt;=0.05,1,0)))))</f>
        <v>#DIV/0!</v>
      </c>
    </row>
    <row r="13" spans="2:7" x14ac:dyDescent="0.25">
      <c r="B13" s="129" t="s">
        <v>509</v>
      </c>
      <c r="C13" s="113">
        <f>Assolement!H20</f>
        <v>0</v>
      </c>
      <c r="D13" s="86" t="e">
        <f>C13/C26</f>
        <v>#DIV/0!</v>
      </c>
      <c r="E13" s="137" t="e">
        <f>IF(D13&gt;=0.75,3,IF(D13&gt;=0.4,2,IF(D13&gt;=0.1,1,0)))</f>
        <v>#DIV/0!</v>
      </c>
    </row>
    <row r="14" spans="2:7" x14ac:dyDescent="0.25">
      <c r="B14" s="129"/>
      <c r="C14" s="113"/>
      <c r="D14" s="113"/>
      <c r="E14" s="137"/>
    </row>
    <row r="15" spans="2:7" x14ac:dyDescent="0.25">
      <c r="B15" s="129" t="s">
        <v>510</v>
      </c>
      <c r="C15" s="88">
        <f>SUM(C5:C12)</f>
        <v>0</v>
      </c>
      <c r="D15" s="130" t="e">
        <f>SUM(D5:D13)</f>
        <v>#DIV/0!</v>
      </c>
      <c r="E15" s="138" t="e">
        <f>SUM(E5:E13)+IF(SUM(E5:E9)=5,-1,IF(AND(SUM(E5:E9)=0,SUM(D5:D9)&gt;=0.1),1,0))+IF(C15&lt;10,2,0)</f>
        <v>#DIV/0!</v>
      </c>
    </row>
    <row r="16" spans="2:7" ht="15.75" thickBot="1" x14ac:dyDescent="0.3">
      <c r="B16" s="129" t="s">
        <v>515</v>
      </c>
      <c r="C16" s="88"/>
      <c r="D16" s="130"/>
      <c r="E16" s="114" t="str">
        <f>IF(C15=0,"",IF(E15&gt;=5,"Supérieur",IF(E15=4,"Standard","0")))</f>
        <v/>
      </c>
      <c r="F16" s="110"/>
    </row>
    <row r="17" spans="2:6" x14ac:dyDescent="0.25">
      <c r="B17" s="128"/>
      <c r="C17" s="99"/>
      <c r="D17" s="99"/>
      <c r="E17" s="139"/>
      <c r="F17" s="110"/>
    </row>
    <row r="18" spans="2:6" ht="15.75" thickBot="1" x14ac:dyDescent="0.3">
      <c r="B18" s="131" t="s">
        <v>508</v>
      </c>
      <c r="C18" s="99"/>
      <c r="D18" s="99"/>
      <c r="E18" s="139"/>
      <c r="F18" s="110"/>
    </row>
    <row r="19" spans="2:6" ht="15.75" thickBot="1" x14ac:dyDescent="0.3">
      <c r="B19" s="129" t="s">
        <v>511</v>
      </c>
      <c r="C19" s="99">
        <f>Assolement!H20-Assolement!H21</f>
        <v>0</v>
      </c>
      <c r="D19" s="132" t="str">
        <f>IF(C20=0,"",C19/C20)</f>
        <v/>
      </c>
      <c r="E19" s="140" t="str">
        <f>IF(C20=0,"NA",IF(D19&gt;0.9,"Supérieur",IF(D19&gt;=0.8,"Standard","Non")))</f>
        <v>NA</v>
      </c>
      <c r="F19" s="110"/>
    </row>
    <row r="20" spans="2:6" s="98" customFormat="1" x14ac:dyDescent="0.25">
      <c r="B20" s="129" t="s">
        <v>517</v>
      </c>
      <c r="C20" s="99">
        <f>Assolement!H20</f>
        <v>0</v>
      </c>
      <c r="D20" s="99"/>
      <c r="E20" s="139"/>
      <c r="F20" s="110"/>
    </row>
    <row r="21" spans="2:6" x14ac:dyDescent="0.25">
      <c r="B21" s="128"/>
      <c r="C21" s="99"/>
      <c r="D21" s="99"/>
      <c r="E21" s="139"/>
      <c r="F21" s="110"/>
    </row>
    <row r="22" spans="2:6" ht="15.75" thickBot="1" x14ac:dyDescent="0.3">
      <c r="B22" s="133" t="s">
        <v>512</v>
      </c>
      <c r="C22" s="99"/>
      <c r="D22" s="99"/>
      <c r="E22" s="139"/>
      <c r="F22" s="110"/>
    </row>
    <row r="23" spans="2:6" ht="15.75" thickBot="1" x14ac:dyDescent="0.3">
      <c r="B23" s="129" t="s">
        <v>513</v>
      </c>
      <c r="C23" s="99">
        <f>Assolement!H26</f>
        <v>0</v>
      </c>
      <c r="D23" s="132" t="str">
        <f>IF(C24=0,"",C23/C24)</f>
        <v/>
      </c>
      <c r="E23" s="140" t="str">
        <f>IF(C23=0,"NA",IF(D23&gt;=0.95,"Supérieur",IF(D23&gt;=0.75,"Standard","Non")))</f>
        <v>NA</v>
      </c>
      <c r="F23" s="110"/>
    </row>
    <row r="24" spans="2:6" s="98" customFormat="1" x14ac:dyDescent="0.25">
      <c r="B24" s="129" t="s">
        <v>518</v>
      </c>
      <c r="C24" s="99">
        <f>Assolement!H25</f>
        <v>0</v>
      </c>
      <c r="D24" s="99"/>
      <c r="E24" s="139"/>
    </row>
    <row r="25" spans="2:6" ht="15.75" thickBot="1" x14ac:dyDescent="0.3">
      <c r="B25" s="128"/>
      <c r="C25" s="99"/>
      <c r="D25" s="99"/>
      <c r="E25" s="139"/>
    </row>
    <row r="26" spans="2:6" s="98" customFormat="1" ht="15.75" thickBot="1" x14ac:dyDescent="0.3">
      <c r="B26" s="93" t="s">
        <v>516</v>
      </c>
      <c r="C26" s="92">
        <f>SUM(C23,C19,C15)</f>
        <v>0</v>
      </c>
      <c r="D26" s="92"/>
      <c r="E26" s="141" t="str">
        <f>IF(AND(OR(E16="Supérieur",E16="NA"),OR(E19="Supérieur",E19="NA"),OR(E23="Supérieur",E23="NA")),"Supérieur",IF(AND(OR(E16="Supérieur",E16="NA",E16="Standard"),OR(E19="Supérieur",E19="NA",E19="Standard"),OR(E23="Supérieur",E23="NA",E19="Standard")),"Standard","Non"))</f>
        <v>Non</v>
      </c>
      <c r="F26" s="99"/>
    </row>
    <row r="27" spans="2:6" s="98" customFormat="1" ht="15.75" thickBot="1" x14ac:dyDescent="0.3"/>
    <row r="28" spans="2:6" s="98" customFormat="1" ht="15.75" thickBot="1" x14ac:dyDescent="0.3">
      <c r="B28" s="93" t="s">
        <v>562</v>
      </c>
      <c r="C28" s="142">
        <f>Exploitation!D11</f>
        <v>0</v>
      </c>
      <c r="D28" s="92"/>
      <c r="E28" s="141" t="e" cm="1">
        <f t="array" ref="E28">IF(OR(C28="Bio",C28="HVE"),"Supérieur",IF(C28="CE2+","Standard",Non))</f>
        <v>#NAME?</v>
      </c>
    </row>
    <row r="29" spans="2:6" s="98" customFormat="1" x14ac:dyDescent="0.25"/>
    <row r="30" spans="2:6" s="98" customFormat="1" x14ac:dyDescent="0.25">
      <c r="B30" s="87" t="s">
        <v>565</v>
      </c>
    </row>
    <row r="31" spans="2:6" s="98" customFormat="1" x14ac:dyDescent="0.25">
      <c r="B31" s="18" t="s">
        <v>492</v>
      </c>
      <c r="E31" s="108" t="str">
        <f>IF(Point_EcoR!C28="Bio","Oui","Non")</f>
        <v>Non</v>
      </c>
    </row>
    <row r="32" spans="2:6" s="98" customFormat="1" x14ac:dyDescent="0.25"/>
    <row r="33" spans="2:5" x14ac:dyDescent="0.25">
      <c r="B33" s="87" t="s">
        <v>514</v>
      </c>
    </row>
    <row r="34" spans="2:5" x14ac:dyDescent="0.25">
      <c r="B34" s="18" t="s">
        <v>489</v>
      </c>
      <c r="C34">
        <f>Assolement!H30</f>
        <v>0</v>
      </c>
      <c r="D34" s="108" t="e">
        <f>C34/C26</f>
        <v>#DIV/0!</v>
      </c>
      <c r="E34" t="e">
        <f>IF(D34&gt;=0.06,IF(Assolement!J30="Oui","Oui","Non"),"Non")</f>
        <v>#DIV/0!</v>
      </c>
    </row>
    <row r="35" spans="2:5" ht="15.75" thickBot="1" x14ac:dyDescent="0.3"/>
    <row r="36" spans="2:5" x14ac:dyDescent="0.25">
      <c r="C36" s="104" t="s">
        <v>463</v>
      </c>
      <c r="D36" s="111" t="str">
        <f>IF(Exploitation!D11="Non",Point_EcoR!E26,IF(Exploitation!D11="Bio","Supérieur",IF(Exploitation!D11="HVE","Supérieur",IF(Exploitation!D11="CE2+",IF(Point_EcoR!E26="Supérieur","Supérieur","Standard"),""))))</f>
        <v/>
      </c>
      <c r="E36" s="45">
        <f>IF(D36="Supérieur",76,IF(D36="Standard",54,0))</f>
        <v>0</v>
      </c>
    </row>
    <row r="37" spans="2:5" x14ac:dyDescent="0.25">
      <c r="C37" s="89" t="s">
        <v>564</v>
      </c>
      <c r="E37" s="91">
        <f>IF(E31="oui",30,0)</f>
        <v>0</v>
      </c>
    </row>
    <row r="38" spans="2:5" s="98" customFormat="1" x14ac:dyDescent="0.25">
      <c r="C38" s="89" t="s">
        <v>561</v>
      </c>
      <c r="D38" s="90"/>
      <c r="E38" s="91" t="e">
        <f>IF(E34="Oui",7,0)</f>
        <v>#DIV/0!</v>
      </c>
    </row>
    <row r="39" spans="2:5" ht="15.75" thickBot="1" x14ac:dyDescent="0.3">
      <c r="C39" s="105" t="s">
        <v>462</v>
      </c>
      <c r="D39" s="106"/>
      <c r="E39" s="193" t="e">
        <f>(E36+E37+E38)*C26</f>
        <v>#DIV/0!</v>
      </c>
    </row>
    <row r="40" spans="2:5" ht="15" customHeight="1" x14ac:dyDescent="0.25">
      <c r="C40" s="19"/>
    </row>
    <row r="42" spans="2:5" ht="15" customHeight="1" x14ac:dyDescent="0.25"/>
    <row r="43" spans="2:5" x14ac:dyDescent="0.25">
      <c r="B43" s="44"/>
    </row>
    <row r="44" spans="2:5" x14ac:dyDescent="0.25">
      <c r="B44" s="44"/>
    </row>
    <row r="45" spans="2:5" x14ac:dyDescent="0.25">
      <c r="B45" s="44"/>
    </row>
    <row r="49" ht="60" customHeight="1" x14ac:dyDescent="0.25"/>
    <row r="50" ht="60" customHeight="1" x14ac:dyDescent="0.25"/>
    <row r="51" ht="60" customHeight="1" x14ac:dyDescent="0.25"/>
  </sheetData>
  <sheetProtection algorithmName="SHA-512" hashValue="JdwpyCuFxwo8lE6WxgZX8vQeerasJxXTMWaWl+l2suaqiH1t+EnLbOEsqwcXbcfyHa/iaTrO7aBAP3W9nQHdug==" saltValue="wnadRbb9wS00NC1L8Aap6g==" spinCount="100000" sheet="1" objects="1" scenarios="1"/>
  <conditionalFormatting sqref="E5:E12">
    <cfRule type="cellIs" dxfId="10" priority="14" operator="greaterThan">
      <formula>0</formula>
    </cfRule>
  </conditionalFormatting>
  <conditionalFormatting sqref="E13">
    <cfRule type="cellIs" dxfId="9" priority="13" operator="greaterThan">
      <formula>0</formula>
    </cfRule>
  </conditionalFormatting>
  <conditionalFormatting sqref="E26">
    <cfRule type="containsText" dxfId="8" priority="7" operator="containsText" text="Supérieur">
      <formula>NOT(ISERROR(SEARCH("Supérieur",E26)))</formula>
    </cfRule>
    <cfRule type="containsText" dxfId="7" priority="8" operator="containsText" text="Standard">
      <formula>NOT(ISERROR(SEARCH("Standard",E26)))</formula>
    </cfRule>
    <cfRule type="containsText" dxfId="6" priority="9" operator="containsText" text="Non">
      <formula>NOT(ISERROR(SEARCH("Non",E26)))</formula>
    </cfRule>
  </conditionalFormatting>
  <conditionalFormatting sqref="D36">
    <cfRule type="containsText" dxfId="5" priority="4" operator="containsText" text="Supérieur">
      <formula>NOT(ISERROR(SEARCH("Supérieur",D36)))</formula>
    </cfRule>
    <cfRule type="containsText" dxfId="4" priority="5" operator="containsText" text="Standard">
      <formula>NOT(ISERROR(SEARCH("Standard",D36)))</formula>
    </cfRule>
    <cfRule type="containsText" dxfId="3" priority="6" operator="containsText" text="Non">
      <formula>NOT(ISERROR(SEARCH("Non",D36)))</formula>
    </cfRule>
  </conditionalFormatting>
  <conditionalFormatting sqref="E28">
    <cfRule type="containsText" dxfId="2" priority="1" operator="containsText" text="Supérieur">
      <formula>NOT(ISERROR(SEARCH("Supérieur",E28)))</formula>
    </cfRule>
    <cfRule type="containsText" dxfId="1" priority="2" operator="containsText" text="Standard">
      <formula>NOT(ISERROR(SEARCH("Standard",E28)))</formula>
    </cfRule>
    <cfRule type="containsText" dxfId="0" priority="3" operator="containsText" text="Non">
      <formula>NOT(ISERROR(SEARCH("Non",E28)))</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83751-CF43-433C-9088-A7A3652938E2}">
  <dimension ref="B3:L41"/>
  <sheetViews>
    <sheetView topLeftCell="A9" workbookViewId="0">
      <selection activeCell="I5" sqref="I5"/>
    </sheetView>
  </sheetViews>
  <sheetFormatPr baseColWidth="10" defaultRowHeight="15" x14ac:dyDescent="0.25"/>
  <cols>
    <col min="2" max="5" width="18.28515625" customWidth="1"/>
    <col min="6" max="6" width="6.140625" customWidth="1"/>
    <col min="7" max="7" width="18.28515625" customWidth="1"/>
    <col min="8" max="8" width="6.140625" customWidth="1"/>
    <col min="9" max="9" width="18.28515625" customWidth="1"/>
    <col min="10" max="10" width="6.140625" customWidth="1"/>
    <col min="11" max="12" width="18.42578125" customWidth="1"/>
  </cols>
  <sheetData>
    <row r="3" spans="2:12" ht="15.75" thickBot="1" x14ac:dyDescent="0.3"/>
    <row r="4" spans="2:12" ht="74.25" customHeight="1" thickBot="1" x14ac:dyDescent="0.3">
      <c r="B4" s="18"/>
      <c r="C4" s="149" t="s">
        <v>486</v>
      </c>
      <c r="D4" s="150"/>
      <c r="E4" s="151"/>
      <c r="F4" s="54"/>
      <c r="G4" s="56" t="s">
        <v>485</v>
      </c>
      <c r="H4" s="54"/>
      <c r="I4" s="55" t="s">
        <v>484</v>
      </c>
      <c r="J4" s="54"/>
      <c r="K4" s="155" t="s">
        <v>487</v>
      </c>
      <c r="L4" s="156"/>
    </row>
    <row r="5" spans="2:12" ht="74.25" customHeight="1" x14ac:dyDescent="0.25">
      <c r="B5" s="57" t="s">
        <v>464</v>
      </c>
      <c r="C5" s="68" t="s">
        <v>465</v>
      </c>
      <c r="D5" s="69" t="s">
        <v>466</v>
      </c>
      <c r="E5" s="70" t="s">
        <v>467</v>
      </c>
      <c r="F5" s="53"/>
      <c r="G5" s="71" t="s">
        <v>468</v>
      </c>
      <c r="H5" s="53"/>
      <c r="I5" s="58" t="s">
        <v>469</v>
      </c>
      <c r="J5" s="53"/>
      <c r="K5" s="107" t="s">
        <v>520</v>
      </c>
      <c r="L5" s="115" t="s">
        <v>521</v>
      </c>
    </row>
    <row r="6" spans="2:12" ht="74.25" customHeight="1" x14ac:dyDescent="0.25">
      <c r="B6" s="58" t="s">
        <v>470</v>
      </c>
      <c r="C6" s="62" t="s">
        <v>471</v>
      </c>
      <c r="D6" s="63" t="s">
        <v>477</v>
      </c>
      <c r="E6" s="64" t="s">
        <v>478</v>
      </c>
      <c r="F6" s="52"/>
      <c r="G6" s="60" t="s">
        <v>472</v>
      </c>
      <c r="H6" s="52"/>
      <c r="I6" s="60" t="s">
        <v>473</v>
      </c>
      <c r="J6" s="52"/>
      <c r="K6" s="116" t="s">
        <v>483</v>
      </c>
      <c r="L6" s="117" t="s">
        <v>522</v>
      </c>
    </row>
    <row r="7" spans="2:12" ht="74.25" customHeight="1" thickBot="1" x14ac:dyDescent="0.3">
      <c r="B7" s="59" t="s">
        <v>474</v>
      </c>
      <c r="C7" s="65" t="s">
        <v>475</v>
      </c>
      <c r="D7" s="66" t="s">
        <v>476</v>
      </c>
      <c r="E7" s="67" t="s">
        <v>479</v>
      </c>
      <c r="F7" s="52"/>
      <c r="G7" s="61" t="s">
        <v>480</v>
      </c>
      <c r="H7" s="52"/>
      <c r="I7" s="61" t="s">
        <v>481</v>
      </c>
      <c r="J7" s="52"/>
      <c r="K7" s="118" t="s">
        <v>482</v>
      </c>
      <c r="L7" s="119" t="s">
        <v>523</v>
      </c>
    </row>
    <row r="8" spans="2:12" s="98" customFormat="1" ht="15.75" thickBot="1" x14ac:dyDescent="0.3"/>
    <row r="9" spans="2:12" s="98" customFormat="1" ht="15.75" thickBot="1" x14ac:dyDescent="0.3">
      <c r="G9" s="192" t="s">
        <v>563</v>
      </c>
    </row>
    <row r="10" spans="2:12" s="98" customFormat="1" ht="15.75" thickBot="1" x14ac:dyDescent="0.3"/>
    <row r="11" spans="2:12" ht="15.75" thickBot="1" x14ac:dyDescent="0.3">
      <c r="C11" s="152" t="s">
        <v>519</v>
      </c>
      <c r="D11" s="153"/>
      <c r="E11" s="153"/>
      <c r="F11" s="153"/>
      <c r="G11" s="154"/>
    </row>
    <row r="17" spans="2:5" x14ac:dyDescent="0.25">
      <c r="B17" s="180" t="s">
        <v>557</v>
      </c>
      <c r="C17" s="180"/>
      <c r="D17" s="180"/>
      <c r="E17" s="180"/>
    </row>
    <row r="18" spans="2:5" x14ac:dyDescent="0.25">
      <c r="B18" s="180"/>
      <c r="C18" s="180"/>
      <c r="D18" s="180"/>
      <c r="E18" s="180"/>
    </row>
    <row r="19" spans="2:5" ht="15.75" thickBot="1" x14ac:dyDescent="0.3"/>
    <row r="20" spans="2:5" ht="15.75" thickBot="1" x14ac:dyDescent="0.3">
      <c r="B20" s="125" t="s">
        <v>524</v>
      </c>
      <c r="C20" s="173" t="s">
        <v>525</v>
      </c>
      <c r="D20" s="173"/>
      <c r="E20" s="174"/>
    </row>
    <row r="21" spans="2:5" ht="15" customHeight="1" x14ac:dyDescent="0.25">
      <c r="B21" s="177" t="s">
        <v>526</v>
      </c>
      <c r="C21" s="171" t="s">
        <v>527</v>
      </c>
      <c r="D21" s="171"/>
      <c r="E21" s="172"/>
    </row>
    <row r="22" spans="2:5" ht="15" customHeight="1" x14ac:dyDescent="0.25">
      <c r="B22" s="178"/>
      <c r="C22" s="169" t="s">
        <v>528</v>
      </c>
      <c r="D22" s="169"/>
      <c r="E22" s="170"/>
    </row>
    <row r="23" spans="2:5" ht="15.75" customHeight="1" thickBot="1" x14ac:dyDescent="0.3">
      <c r="B23" s="179"/>
      <c r="C23" s="190" t="s">
        <v>529</v>
      </c>
      <c r="D23" s="190"/>
      <c r="E23" s="191"/>
    </row>
    <row r="24" spans="2:5" ht="21.75" customHeight="1" x14ac:dyDescent="0.25">
      <c r="B24" s="157" t="s">
        <v>109</v>
      </c>
      <c r="C24" s="171" t="s">
        <v>530</v>
      </c>
      <c r="D24" s="171"/>
      <c r="E24" s="172"/>
    </row>
    <row r="25" spans="2:5" ht="21.75" customHeight="1" thickBot="1" x14ac:dyDescent="0.3">
      <c r="B25" s="158"/>
      <c r="C25" s="186" t="s">
        <v>531</v>
      </c>
      <c r="D25" s="186"/>
      <c r="E25" s="187"/>
    </row>
    <row r="26" spans="2:5" x14ac:dyDescent="0.25">
      <c r="B26" s="123" t="s">
        <v>555</v>
      </c>
      <c r="C26" s="183" t="s">
        <v>532</v>
      </c>
      <c r="D26" s="184"/>
      <c r="E26" s="185"/>
    </row>
    <row r="27" spans="2:5" ht="28.5" customHeight="1" x14ac:dyDescent="0.25">
      <c r="B27" s="122" t="s">
        <v>544</v>
      </c>
      <c r="C27" s="181" t="s">
        <v>546</v>
      </c>
      <c r="D27" s="181"/>
      <c r="E27" s="182"/>
    </row>
    <row r="28" spans="2:5" ht="28.5" customHeight="1" x14ac:dyDescent="0.25">
      <c r="B28" s="121" t="s">
        <v>545</v>
      </c>
      <c r="C28" s="175" t="s">
        <v>548</v>
      </c>
      <c r="D28" s="175"/>
      <c r="E28" s="176"/>
    </row>
    <row r="29" spans="2:5" ht="28.5" customHeight="1" x14ac:dyDescent="0.25">
      <c r="B29" s="121" t="s">
        <v>547</v>
      </c>
      <c r="C29" s="175" t="s">
        <v>550</v>
      </c>
      <c r="D29" s="175"/>
      <c r="E29" s="176"/>
    </row>
    <row r="30" spans="2:5" ht="28.5" customHeight="1" x14ac:dyDescent="0.25">
      <c r="B30" s="121" t="s">
        <v>549</v>
      </c>
      <c r="C30" s="175" t="s">
        <v>552</v>
      </c>
      <c r="D30" s="175"/>
      <c r="E30" s="176"/>
    </row>
    <row r="31" spans="2:5" ht="28.5" x14ac:dyDescent="0.25">
      <c r="B31" s="121" t="s">
        <v>551</v>
      </c>
      <c r="C31" s="175" t="s">
        <v>553</v>
      </c>
      <c r="D31" s="175"/>
      <c r="E31" s="176"/>
    </row>
    <row r="32" spans="2:5" ht="34.5" customHeight="1" thickBot="1" x14ac:dyDescent="0.3">
      <c r="B32" s="120"/>
      <c r="C32" s="188" t="s">
        <v>554</v>
      </c>
      <c r="D32" s="188"/>
      <c r="E32" s="189"/>
    </row>
    <row r="33" spans="2:5" ht="15" customHeight="1" x14ac:dyDescent="0.25">
      <c r="B33" s="177" t="s">
        <v>556</v>
      </c>
      <c r="C33" s="167" t="s">
        <v>533</v>
      </c>
      <c r="D33" s="167"/>
      <c r="E33" s="168"/>
    </row>
    <row r="34" spans="2:5" ht="15" customHeight="1" x14ac:dyDescent="0.25">
      <c r="B34" s="178"/>
      <c r="C34" s="165" t="s">
        <v>534</v>
      </c>
      <c r="D34" s="165"/>
      <c r="E34" s="166"/>
    </row>
    <row r="35" spans="2:5" x14ac:dyDescent="0.25">
      <c r="B35" s="178"/>
      <c r="C35" s="165" t="s">
        <v>535</v>
      </c>
      <c r="D35" s="165"/>
      <c r="E35" s="166"/>
    </row>
    <row r="36" spans="2:5" ht="15" customHeight="1" x14ac:dyDescent="0.25">
      <c r="B36" s="178"/>
      <c r="C36" s="165" t="s">
        <v>536</v>
      </c>
      <c r="D36" s="165"/>
      <c r="E36" s="166"/>
    </row>
    <row r="37" spans="2:5" ht="15.75" customHeight="1" thickBot="1" x14ac:dyDescent="0.3">
      <c r="B37" s="179"/>
      <c r="C37" s="163" t="s">
        <v>537</v>
      </c>
      <c r="D37" s="163"/>
      <c r="E37" s="164"/>
    </row>
    <row r="38" spans="2:5" ht="15" customHeight="1" x14ac:dyDescent="0.25">
      <c r="B38" s="157" t="s">
        <v>538</v>
      </c>
      <c r="C38" s="167" t="s">
        <v>539</v>
      </c>
      <c r="D38" s="167"/>
      <c r="E38" s="168"/>
    </row>
    <row r="39" spans="2:5" ht="15" customHeight="1" x14ac:dyDescent="0.25">
      <c r="B39" s="159"/>
      <c r="C39" s="165" t="s">
        <v>540</v>
      </c>
      <c r="D39" s="165"/>
      <c r="E39" s="166"/>
    </row>
    <row r="40" spans="2:5" ht="15.75" customHeight="1" thickBot="1" x14ac:dyDescent="0.3">
      <c r="B40" s="160"/>
      <c r="C40" s="163" t="s">
        <v>541</v>
      </c>
      <c r="D40" s="163"/>
      <c r="E40" s="164"/>
    </row>
    <row r="41" spans="2:5" ht="15.75" thickBot="1" x14ac:dyDescent="0.3">
      <c r="B41" s="124" t="s">
        <v>542</v>
      </c>
      <c r="C41" s="161" t="s">
        <v>543</v>
      </c>
      <c r="D41" s="161"/>
      <c r="E41" s="162"/>
    </row>
  </sheetData>
  <sheetProtection algorithmName="SHA-512" hashValue="v4Bb8TAsdQmomy9EOibO51FboMJzZg9JR+mHaTmhXnpfnzwpl6PWcWbWiT48dAhsNtpCQ64XRfmGbSifWoSsQw==" saltValue="mE2x69hYn36YCsimFHLIGw==" spinCount="100000" sheet="1" objects="1" scenarios="1"/>
  <mergeCells count="30">
    <mergeCell ref="C41:E41"/>
    <mergeCell ref="C40:E40"/>
    <mergeCell ref="C39:E39"/>
    <mergeCell ref="C38:E38"/>
    <mergeCell ref="C22:E22"/>
    <mergeCell ref="C31:E31"/>
    <mergeCell ref="C30:E30"/>
    <mergeCell ref="C29:E29"/>
    <mergeCell ref="C28:E28"/>
    <mergeCell ref="C27:E27"/>
    <mergeCell ref="C26:E26"/>
    <mergeCell ref="C25:E25"/>
    <mergeCell ref="C24:E24"/>
    <mergeCell ref="C37:E37"/>
    <mergeCell ref="C36:E36"/>
    <mergeCell ref="C35:E35"/>
    <mergeCell ref="C4:E4"/>
    <mergeCell ref="C11:G11"/>
    <mergeCell ref="K4:L4"/>
    <mergeCell ref="B24:B25"/>
    <mergeCell ref="B38:B40"/>
    <mergeCell ref="C21:E21"/>
    <mergeCell ref="C20:E20"/>
    <mergeCell ref="B21:B23"/>
    <mergeCell ref="B33:B37"/>
    <mergeCell ref="B17:E18"/>
    <mergeCell ref="C34:E34"/>
    <mergeCell ref="C33:E33"/>
    <mergeCell ref="C32:E32"/>
    <mergeCell ref="C23:E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A161-EA43-4F18-A935-B7C46F6F522D}">
  <dimension ref="A1:C208"/>
  <sheetViews>
    <sheetView workbookViewId="0">
      <selection activeCell="I25" sqref="I25"/>
    </sheetView>
  </sheetViews>
  <sheetFormatPr baseColWidth="10" defaultRowHeight="15" x14ac:dyDescent="0.25"/>
  <cols>
    <col min="1" max="1" width="9" bestFit="1" customWidth="1"/>
    <col min="2" max="2" width="52.28515625" customWidth="1"/>
    <col min="3" max="3" width="37.7109375" bestFit="1" customWidth="1"/>
  </cols>
  <sheetData>
    <row r="1" spans="1:3" ht="15.75" thickBot="1" x14ac:dyDescent="0.3">
      <c r="A1" s="2" t="s">
        <v>1</v>
      </c>
      <c r="B1" s="3" t="s">
        <v>2</v>
      </c>
      <c r="C1" s="1" t="s">
        <v>0</v>
      </c>
    </row>
    <row r="2" spans="1:3" ht="15.75" thickBot="1" x14ac:dyDescent="0.3">
      <c r="A2" s="5"/>
      <c r="B2" s="6"/>
      <c r="C2" s="4" t="s">
        <v>3</v>
      </c>
    </row>
    <row r="3" spans="1:3" ht="15.75" thickBot="1" x14ac:dyDescent="0.3">
      <c r="A3" s="8" t="s">
        <v>5</v>
      </c>
      <c r="B3" s="8" t="s">
        <v>6</v>
      </c>
      <c r="C3" s="7" t="s">
        <v>4</v>
      </c>
    </row>
    <row r="4" spans="1:3" ht="15.75" thickBot="1" x14ac:dyDescent="0.3">
      <c r="A4" s="8" t="s">
        <v>7</v>
      </c>
      <c r="B4" s="8" t="s">
        <v>8</v>
      </c>
      <c r="C4" s="7" t="s">
        <v>4</v>
      </c>
    </row>
    <row r="5" spans="1:3" ht="15.75" thickBot="1" x14ac:dyDescent="0.3">
      <c r="A5" s="8" t="s">
        <v>9</v>
      </c>
      <c r="B5" s="8" t="s">
        <v>10</v>
      </c>
      <c r="C5" s="7" t="s">
        <v>4</v>
      </c>
    </row>
    <row r="6" spans="1:3" ht="15.75" thickBot="1" x14ac:dyDescent="0.3">
      <c r="A6" s="8" t="s">
        <v>11</v>
      </c>
      <c r="B6" s="8" t="s">
        <v>12</v>
      </c>
      <c r="C6" s="7" t="s">
        <v>4</v>
      </c>
    </row>
    <row r="7" spans="1:3" ht="15.75" thickBot="1" x14ac:dyDescent="0.3">
      <c r="A7" s="8" t="s">
        <v>13</v>
      </c>
      <c r="B7" s="8" t="s">
        <v>14</v>
      </c>
      <c r="C7" s="7" t="s">
        <v>4</v>
      </c>
    </row>
    <row r="8" spans="1:3" ht="15.75" thickBot="1" x14ac:dyDescent="0.3">
      <c r="A8" s="8" t="s">
        <v>15</v>
      </c>
      <c r="B8" s="8" t="s">
        <v>16</v>
      </c>
      <c r="C8" s="7" t="s">
        <v>4</v>
      </c>
    </row>
    <row r="9" spans="1:3" ht="15.75" thickBot="1" x14ac:dyDescent="0.3">
      <c r="A9" s="8" t="s">
        <v>17</v>
      </c>
      <c r="B9" s="8" t="s">
        <v>18</v>
      </c>
      <c r="C9" s="7" t="s">
        <v>4</v>
      </c>
    </row>
    <row r="10" spans="1:3" ht="15.75" thickBot="1" x14ac:dyDescent="0.3">
      <c r="A10" s="8" t="s">
        <v>19</v>
      </c>
      <c r="B10" s="8" t="s">
        <v>20</v>
      </c>
      <c r="C10" s="7" t="s">
        <v>4</v>
      </c>
    </row>
    <row r="11" spans="1:3" ht="24.75" thickBot="1" x14ac:dyDescent="0.3">
      <c r="A11" s="8" t="s">
        <v>21</v>
      </c>
      <c r="B11" s="8" t="s">
        <v>22</v>
      </c>
      <c r="C11" s="7" t="s">
        <v>4</v>
      </c>
    </row>
    <row r="12" spans="1:3" ht="15.75" thickBot="1" x14ac:dyDescent="0.3">
      <c r="A12" s="8" t="s">
        <v>23</v>
      </c>
      <c r="B12" s="8" t="s">
        <v>24</v>
      </c>
      <c r="C12" s="7" t="s">
        <v>4</v>
      </c>
    </row>
    <row r="13" spans="1:3" ht="15.75" thickBot="1" x14ac:dyDescent="0.3">
      <c r="A13" s="8" t="s">
        <v>25</v>
      </c>
      <c r="B13" s="8" t="s">
        <v>26</v>
      </c>
      <c r="C13" s="7" t="s">
        <v>4</v>
      </c>
    </row>
    <row r="14" spans="1:3" ht="15.75" thickBot="1" x14ac:dyDescent="0.3">
      <c r="A14" s="8" t="s">
        <v>27</v>
      </c>
      <c r="B14" s="8" t="s">
        <v>28</v>
      </c>
      <c r="C14" s="7" t="s">
        <v>4</v>
      </c>
    </row>
    <row r="15" spans="1:3" ht="15.75" thickBot="1" x14ac:dyDescent="0.3">
      <c r="A15" s="9"/>
      <c r="B15" s="9"/>
      <c r="C15" s="4" t="s">
        <v>29</v>
      </c>
    </row>
    <row r="16" spans="1:3" ht="15.75" thickBot="1" x14ac:dyDescent="0.3">
      <c r="A16" s="8" t="s">
        <v>31</v>
      </c>
      <c r="B16" s="8" t="s">
        <v>32</v>
      </c>
      <c r="C16" s="7" t="s">
        <v>30</v>
      </c>
    </row>
    <row r="17" spans="1:3" ht="15.75" thickBot="1" x14ac:dyDescent="0.3">
      <c r="A17" s="8" t="s">
        <v>33</v>
      </c>
      <c r="B17" s="8" t="s">
        <v>34</v>
      </c>
      <c r="C17" s="7" t="s">
        <v>30</v>
      </c>
    </row>
    <row r="18" spans="1:3" ht="15.75" thickBot="1" x14ac:dyDescent="0.3">
      <c r="A18" s="8" t="s">
        <v>35</v>
      </c>
      <c r="B18" s="8" t="s">
        <v>36</v>
      </c>
      <c r="C18" s="7" t="s">
        <v>30</v>
      </c>
    </row>
    <row r="19" spans="1:3" ht="15.75" thickBot="1" x14ac:dyDescent="0.3">
      <c r="A19" s="8" t="s">
        <v>37</v>
      </c>
      <c r="B19" s="8" t="s">
        <v>38</v>
      </c>
      <c r="C19" s="7" t="s">
        <v>30</v>
      </c>
    </row>
    <row r="20" spans="1:3" ht="15.75" thickBot="1" x14ac:dyDescent="0.3">
      <c r="A20" s="8" t="s">
        <v>39</v>
      </c>
      <c r="B20" s="8" t="s">
        <v>40</v>
      </c>
      <c r="C20" s="7" t="s">
        <v>30</v>
      </c>
    </row>
    <row r="21" spans="1:3" ht="15.75" thickBot="1" x14ac:dyDescent="0.3">
      <c r="A21" s="8" t="s">
        <v>41</v>
      </c>
      <c r="B21" s="8" t="s">
        <v>42</v>
      </c>
      <c r="C21" s="7" t="s">
        <v>30</v>
      </c>
    </row>
    <row r="22" spans="1:3" ht="15.75" thickBot="1" x14ac:dyDescent="0.3">
      <c r="A22" s="8" t="s">
        <v>43</v>
      </c>
      <c r="B22" s="8" t="s">
        <v>44</v>
      </c>
      <c r="C22" s="7" t="s">
        <v>30</v>
      </c>
    </row>
    <row r="23" spans="1:3" ht="15.75" thickBot="1" x14ac:dyDescent="0.3">
      <c r="A23" s="8" t="s">
        <v>45</v>
      </c>
      <c r="B23" s="8" t="s">
        <v>46</v>
      </c>
      <c r="C23" s="7" t="s">
        <v>30</v>
      </c>
    </row>
    <row r="24" spans="1:3" ht="15.75" thickBot="1" x14ac:dyDescent="0.3">
      <c r="A24" s="8" t="s">
        <v>47</v>
      </c>
      <c r="B24" s="8" t="s">
        <v>48</v>
      </c>
      <c r="C24" s="7" t="s">
        <v>30</v>
      </c>
    </row>
    <row r="25" spans="1:3" ht="15.75" thickBot="1" x14ac:dyDescent="0.3">
      <c r="A25" s="8" t="s">
        <v>49</v>
      </c>
      <c r="B25" s="8" t="s">
        <v>50</v>
      </c>
      <c r="C25" s="7" t="s">
        <v>30</v>
      </c>
    </row>
    <row r="26" spans="1:3" ht="15.75" thickBot="1" x14ac:dyDescent="0.3">
      <c r="A26" s="8" t="s">
        <v>51</v>
      </c>
      <c r="B26" s="8" t="s">
        <v>52</v>
      </c>
      <c r="C26" s="7" t="s">
        <v>30</v>
      </c>
    </row>
    <row r="27" spans="1:3" ht="15.75" thickBot="1" x14ac:dyDescent="0.3">
      <c r="A27" s="11" t="s">
        <v>53</v>
      </c>
      <c r="B27" s="11" t="s">
        <v>54</v>
      </c>
      <c r="C27" s="10" t="s">
        <v>30</v>
      </c>
    </row>
    <row r="28" spans="1:3" ht="15.75" thickBot="1" x14ac:dyDescent="0.3">
      <c r="A28" s="11" t="s">
        <v>55</v>
      </c>
      <c r="B28" s="11" t="s">
        <v>56</v>
      </c>
      <c r="C28" s="10" t="s">
        <v>30</v>
      </c>
    </row>
    <row r="29" spans="1:3" ht="15.75" thickBot="1" x14ac:dyDescent="0.3">
      <c r="A29" s="11" t="s">
        <v>57</v>
      </c>
      <c r="B29" s="11" t="s">
        <v>58</v>
      </c>
      <c r="C29" s="10" t="s">
        <v>30</v>
      </c>
    </row>
    <row r="30" spans="1:3" ht="15.75" thickBot="1" x14ac:dyDescent="0.3">
      <c r="A30" s="11" t="s">
        <v>59</v>
      </c>
      <c r="B30" s="11" t="s">
        <v>60</v>
      </c>
      <c r="C30" s="10" t="s">
        <v>30</v>
      </c>
    </row>
    <row r="31" spans="1:3" ht="15.75" thickBot="1" x14ac:dyDescent="0.3">
      <c r="A31" s="11" t="s">
        <v>61</v>
      </c>
      <c r="B31" s="11" t="s">
        <v>62</v>
      </c>
      <c r="C31" s="10" t="s">
        <v>30</v>
      </c>
    </row>
    <row r="32" spans="1:3" ht="15.75" thickBot="1" x14ac:dyDescent="0.3">
      <c r="A32" s="11" t="s">
        <v>63</v>
      </c>
      <c r="B32" s="11" t="s">
        <v>64</v>
      </c>
      <c r="C32" s="10" t="s">
        <v>30</v>
      </c>
    </row>
    <row r="33" spans="1:3" ht="15.75" thickBot="1" x14ac:dyDescent="0.3">
      <c r="A33" s="9"/>
      <c r="B33" s="9"/>
      <c r="C33" s="4" t="s">
        <v>65</v>
      </c>
    </row>
    <row r="34" spans="1:3" ht="15.75" thickBot="1" x14ac:dyDescent="0.3">
      <c r="A34" s="8" t="s">
        <v>67</v>
      </c>
      <c r="B34" s="8" t="s">
        <v>68</v>
      </c>
      <c r="C34" s="7" t="s">
        <v>66</v>
      </c>
    </row>
    <row r="35" spans="1:3" ht="15.75" thickBot="1" x14ac:dyDescent="0.3">
      <c r="A35" s="11" t="s">
        <v>69</v>
      </c>
      <c r="B35" s="11" t="s">
        <v>70</v>
      </c>
      <c r="C35" s="7" t="s">
        <v>66</v>
      </c>
    </row>
    <row r="36" spans="1:3" ht="15.75" thickBot="1" x14ac:dyDescent="0.3">
      <c r="A36" s="11" t="s">
        <v>71</v>
      </c>
      <c r="B36" s="11" t="s">
        <v>72</v>
      </c>
      <c r="C36" s="7" t="s">
        <v>66</v>
      </c>
    </row>
    <row r="37" spans="1:3" ht="15.75" thickBot="1" x14ac:dyDescent="0.3">
      <c r="A37" s="9"/>
      <c r="B37" s="9"/>
      <c r="C37" s="4" t="s">
        <v>73</v>
      </c>
    </row>
    <row r="38" spans="1:3" ht="15.75" thickBot="1" x14ac:dyDescent="0.3">
      <c r="A38" s="8" t="s">
        <v>75</v>
      </c>
      <c r="B38" s="8" t="s">
        <v>76</v>
      </c>
      <c r="C38" s="7" t="s">
        <v>74</v>
      </c>
    </row>
    <row r="39" spans="1:3" ht="15.75" thickBot="1" x14ac:dyDescent="0.3">
      <c r="A39" s="8" t="s">
        <v>77</v>
      </c>
      <c r="B39" s="8" t="s">
        <v>78</v>
      </c>
      <c r="C39" s="7" t="s">
        <v>74</v>
      </c>
    </row>
    <row r="40" spans="1:3" ht="15.75" thickBot="1" x14ac:dyDescent="0.3">
      <c r="A40" s="8" t="s">
        <v>79</v>
      </c>
      <c r="B40" s="8" t="s">
        <v>80</v>
      </c>
      <c r="C40" s="7" t="s">
        <v>74</v>
      </c>
    </row>
    <row r="41" spans="1:3" ht="15.75" thickBot="1" x14ac:dyDescent="0.3">
      <c r="A41" s="8" t="s">
        <v>81</v>
      </c>
      <c r="B41" s="8" t="s">
        <v>82</v>
      </c>
      <c r="C41" s="7" t="s">
        <v>74</v>
      </c>
    </row>
    <row r="42" spans="1:3" ht="15.75" thickBot="1" x14ac:dyDescent="0.3">
      <c r="A42" s="8" t="s">
        <v>83</v>
      </c>
      <c r="B42" s="8" t="s">
        <v>84</v>
      </c>
      <c r="C42" s="7" t="s">
        <v>74</v>
      </c>
    </row>
    <row r="43" spans="1:3" ht="15.75" thickBot="1" x14ac:dyDescent="0.3">
      <c r="A43" s="9"/>
      <c r="B43" s="9"/>
      <c r="C43" s="4" t="s">
        <v>85</v>
      </c>
    </row>
    <row r="44" spans="1:3" ht="15.75" thickBot="1" x14ac:dyDescent="0.3">
      <c r="A44" s="8" t="s">
        <v>87</v>
      </c>
      <c r="B44" s="8" t="s">
        <v>88</v>
      </c>
      <c r="C44" s="7" t="s">
        <v>86</v>
      </c>
    </row>
    <row r="45" spans="1:3" ht="15.75" thickBot="1" x14ac:dyDescent="0.3">
      <c r="A45" s="11" t="s">
        <v>89</v>
      </c>
      <c r="B45" s="11" t="s">
        <v>90</v>
      </c>
      <c r="C45" s="10" t="s">
        <v>86</v>
      </c>
    </row>
    <row r="46" spans="1:3" ht="15.75" thickBot="1" x14ac:dyDescent="0.3">
      <c r="A46" s="8" t="s">
        <v>91</v>
      </c>
      <c r="B46" s="8" t="s">
        <v>92</v>
      </c>
      <c r="C46" s="7" t="s">
        <v>86</v>
      </c>
    </row>
    <row r="47" spans="1:3" ht="15.75" thickBot="1" x14ac:dyDescent="0.3">
      <c r="A47" s="8" t="s">
        <v>93</v>
      </c>
      <c r="B47" s="8" t="s">
        <v>94</v>
      </c>
      <c r="C47" s="7" t="s">
        <v>86</v>
      </c>
    </row>
    <row r="48" spans="1:3" ht="15.75" thickBot="1" x14ac:dyDescent="0.3">
      <c r="A48" s="8" t="s">
        <v>95</v>
      </c>
      <c r="B48" s="8" t="s">
        <v>96</v>
      </c>
      <c r="C48" s="7" t="s">
        <v>86</v>
      </c>
    </row>
    <row r="49" spans="1:3" ht="15.75" thickBot="1" x14ac:dyDescent="0.3">
      <c r="A49" s="8" t="s">
        <v>97</v>
      </c>
      <c r="B49" s="8" t="s">
        <v>98</v>
      </c>
      <c r="C49" s="7" t="s">
        <v>86</v>
      </c>
    </row>
    <row r="50" spans="1:3" ht="15.75" thickBot="1" x14ac:dyDescent="0.3">
      <c r="A50" s="8" t="s">
        <v>99</v>
      </c>
      <c r="B50" s="8" t="s">
        <v>100</v>
      </c>
      <c r="C50" s="7" t="s">
        <v>86</v>
      </c>
    </row>
    <row r="51" spans="1:3" ht="15.75" thickBot="1" x14ac:dyDescent="0.3">
      <c r="A51" s="8" t="s">
        <v>101</v>
      </c>
      <c r="B51" s="8" t="s">
        <v>102</v>
      </c>
      <c r="C51" s="7" t="s">
        <v>86</v>
      </c>
    </row>
    <row r="52" spans="1:3" ht="15.75" thickBot="1" x14ac:dyDescent="0.3">
      <c r="A52" s="8" t="s">
        <v>103</v>
      </c>
      <c r="B52" s="8" t="s">
        <v>104</v>
      </c>
      <c r="C52" s="7" t="s">
        <v>86</v>
      </c>
    </row>
    <row r="53" spans="1:3" ht="24.75" thickBot="1" x14ac:dyDescent="0.3">
      <c r="A53" s="8" t="s">
        <v>105</v>
      </c>
      <c r="B53" s="8" t="s">
        <v>106</v>
      </c>
      <c r="C53" s="7" t="s">
        <v>86</v>
      </c>
    </row>
    <row r="54" spans="1:3" ht="24.75" thickBot="1" x14ac:dyDescent="0.3">
      <c r="A54" s="8" t="s">
        <v>107</v>
      </c>
      <c r="B54" s="8" t="s">
        <v>108</v>
      </c>
      <c r="C54" s="7" t="s">
        <v>86</v>
      </c>
    </row>
    <row r="55" spans="1:3" ht="15.75" thickBot="1" x14ac:dyDescent="0.3">
      <c r="A55" s="13"/>
      <c r="B55" s="13"/>
      <c r="C55" s="12" t="s">
        <v>109</v>
      </c>
    </row>
    <row r="56" spans="1:3" ht="15.75" thickBot="1" x14ac:dyDescent="0.3">
      <c r="A56" s="15" t="s">
        <v>111</v>
      </c>
      <c r="B56" s="15" t="s">
        <v>112</v>
      </c>
      <c r="C56" s="14" t="s">
        <v>110</v>
      </c>
    </row>
    <row r="57" spans="1:3" ht="15.75" thickBot="1" x14ac:dyDescent="0.3">
      <c r="A57" s="8" t="s">
        <v>113</v>
      </c>
      <c r="B57" s="8" t="s">
        <v>114</v>
      </c>
      <c r="C57" s="7" t="s">
        <v>110</v>
      </c>
    </row>
    <row r="58" spans="1:3" ht="15.75" thickBot="1" x14ac:dyDescent="0.3">
      <c r="A58" s="8" t="s">
        <v>115</v>
      </c>
      <c r="B58" s="8" t="s">
        <v>116</v>
      </c>
      <c r="C58" s="7" t="s">
        <v>110</v>
      </c>
    </row>
    <row r="59" spans="1:3" ht="15.75" thickBot="1" x14ac:dyDescent="0.3">
      <c r="A59" s="8" t="s">
        <v>117</v>
      </c>
      <c r="B59" s="8" t="s">
        <v>118</v>
      </c>
      <c r="C59" s="7" t="s">
        <v>110</v>
      </c>
    </row>
    <row r="60" spans="1:3" ht="15.75" thickBot="1" x14ac:dyDescent="0.3">
      <c r="A60" s="8" t="s">
        <v>119</v>
      </c>
      <c r="B60" s="8" t="s">
        <v>120</v>
      </c>
      <c r="C60" s="7" t="s">
        <v>110</v>
      </c>
    </row>
    <row r="61" spans="1:3" ht="15.75" thickBot="1" x14ac:dyDescent="0.3">
      <c r="A61" s="8" t="s">
        <v>121</v>
      </c>
      <c r="B61" s="8" t="s">
        <v>122</v>
      </c>
      <c r="C61" s="7" t="s">
        <v>110</v>
      </c>
    </row>
    <row r="62" spans="1:3" ht="15.75" thickBot="1" x14ac:dyDescent="0.3">
      <c r="A62" s="8" t="s">
        <v>123</v>
      </c>
      <c r="B62" s="8" t="s">
        <v>124</v>
      </c>
      <c r="C62" s="7" t="s">
        <v>110</v>
      </c>
    </row>
    <row r="63" spans="1:3" ht="15.75" thickBot="1" x14ac:dyDescent="0.3">
      <c r="A63" s="8" t="s">
        <v>125</v>
      </c>
      <c r="B63" s="8" t="s">
        <v>126</v>
      </c>
      <c r="C63" s="7" t="s">
        <v>110</v>
      </c>
    </row>
    <row r="64" spans="1:3" ht="15.75" thickBot="1" x14ac:dyDescent="0.3">
      <c r="A64" s="8" t="s">
        <v>127</v>
      </c>
      <c r="B64" s="8" t="s">
        <v>128</v>
      </c>
      <c r="C64" s="7" t="s">
        <v>110</v>
      </c>
    </row>
    <row r="65" spans="1:3" ht="15.75" thickBot="1" x14ac:dyDescent="0.3">
      <c r="A65" s="8" t="s">
        <v>129</v>
      </c>
      <c r="B65" s="8" t="s">
        <v>130</v>
      </c>
      <c r="C65" s="7" t="s">
        <v>110</v>
      </c>
    </row>
    <row r="66" spans="1:3" ht="15.75" thickBot="1" x14ac:dyDescent="0.3">
      <c r="A66" s="8" t="s">
        <v>131</v>
      </c>
      <c r="B66" s="8" t="s">
        <v>132</v>
      </c>
      <c r="C66" s="7" t="s">
        <v>110</v>
      </c>
    </row>
    <row r="67" spans="1:3" ht="15.75" thickBot="1" x14ac:dyDescent="0.3">
      <c r="A67" s="8" t="s">
        <v>133</v>
      </c>
      <c r="B67" s="8" t="s">
        <v>134</v>
      </c>
      <c r="C67" s="7" t="s">
        <v>110</v>
      </c>
    </row>
    <row r="68" spans="1:3" ht="15.75" thickBot="1" x14ac:dyDescent="0.3">
      <c r="A68" s="8" t="s">
        <v>135</v>
      </c>
      <c r="B68" s="8" t="s">
        <v>136</v>
      </c>
      <c r="C68" s="7" t="s">
        <v>110</v>
      </c>
    </row>
    <row r="69" spans="1:3" ht="15.75" thickBot="1" x14ac:dyDescent="0.3">
      <c r="A69" s="8" t="s">
        <v>137</v>
      </c>
      <c r="B69" s="8" t="s">
        <v>138</v>
      </c>
      <c r="C69" s="7" t="s">
        <v>110</v>
      </c>
    </row>
    <row r="70" spans="1:3" ht="15.75" thickBot="1" x14ac:dyDescent="0.3">
      <c r="A70" s="11" t="s">
        <v>139</v>
      </c>
      <c r="B70" s="11" t="s">
        <v>140</v>
      </c>
      <c r="C70" s="10" t="s">
        <v>110</v>
      </c>
    </row>
    <row r="71" spans="1:3" ht="15.75" thickBot="1" x14ac:dyDescent="0.3">
      <c r="A71" s="11" t="s">
        <v>141</v>
      </c>
      <c r="B71" s="11" t="s">
        <v>142</v>
      </c>
      <c r="C71" s="10" t="s">
        <v>110</v>
      </c>
    </row>
    <row r="72" spans="1:3" ht="15.75" thickBot="1" x14ac:dyDescent="0.3">
      <c r="A72" s="8" t="s">
        <v>143</v>
      </c>
      <c r="B72" s="8" t="s">
        <v>144</v>
      </c>
      <c r="C72" s="7" t="s">
        <v>110</v>
      </c>
    </row>
    <row r="73" spans="1:3" ht="15.75" thickBot="1" x14ac:dyDescent="0.3">
      <c r="A73" s="8" t="s">
        <v>145</v>
      </c>
      <c r="B73" s="8" t="s">
        <v>146</v>
      </c>
      <c r="C73" s="7" t="s">
        <v>110</v>
      </c>
    </row>
    <row r="74" spans="1:3" ht="15.75" thickBot="1" x14ac:dyDescent="0.3">
      <c r="A74" s="8" t="s">
        <v>147</v>
      </c>
      <c r="B74" s="8" t="s">
        <v>148</v>
      </c>
      <c r="C74" s="7" t="s">
        <v>110</v>
      </c>
    </row>
    <row r="75" spans="1:3" ht="24.75" thickBot="1" x14ac:dyDescent="0.3">
      <c r="A75" s="8" t="s">
        <v>149</v>
      </c>
      <c r="B75" s="8" t="s">
        <v>150</v>
      </c>
      <c r="C75" s="7" t="s">
        <v>110</v>
      </c>
    </row>
    <row r="76" spans="1:3" ht="15.75" thickBot="1" x14ac:dyDescent="0.3">
      <c r="A76" s="8" t="s">
        <v>151</v>
      </c>
      <c r="B76" s="8" t="s">
        <v>152</v>
      </c>
      <c r="C76" s="7" t="s">
        <v>110</v>
      </c>
    </row>
    <row r="77" spans="1:3" ht="15.75" thickBot="1" x14ac:dyDescent="0.3">
      <c r="A77" s="8" t="s">
        <v>153</v>
      </c>
      <c r="B77" s="8" t="s">
        <v>154</v>
      </c>
      <c r="C77" s="7" t="s">
        <v>110</v>
      </c>
    </row>
    <row r="78" spans="1:3" ht="24.75" thickBot="1" x14ac:dyDescent="0.3">
      <c r="A78" s="8" t="s">
        <v>155</v>
      </c>
      <c r="B78" s="8" t="s">
        <v>156</v>
      </c>
      <c r="C78" s="7" t="s">
        <v>110</v>
      </c>
    </row>
    <row r="79" spans="1:3" ht="15.75" thickBot="1" x14ac:dyDescent="0.3">
      <c r="A79" s="8" t="s">
        <v>157</v>
      </c>
      <c r="B79" s="8" t="s">
        <v>158</v>
      </c>
      <c r="C79" s="7" t="s">
        <v>110</v>
      </c>
    </row>
    <row r="80" spans="1:3" ht="15.75" thickBot="1" x14ac:dyDescent="0.3">
      <c r="A80" s="8" t="s">
        <v>159</v>
      </c>
      <c r="B80" s="8" t="s">
        <v>160</v>
      </c>
      <c r="C80" s="7" t="s">
        <v>110</v>
      </c>
    </row>
    <row r="81" spans="1:3" ht="15.75" thickBot="1" x14ac:dyDescent="0.3">
      <c r="A81" s="8" t="s">
        <v>161</v>
      </c>
      <c r="B81" s="8" t="s">
        <v>162</v>
      </c>
      <c r="C81" s="7" t="s">
        <v>110</v>
      </c>
    </row>
    <row r="82" spans="1:3" ht="15.75" thickBot="1" x14ac:dyDescent="0.3">
      <c r="A82" s="8" t="s">
        <v>163</v>
      </c>
      <c r="B82" s="8" t="s">
        <v>164</v>
      </c>
      <c r="C82" s="7" t="s">
        <v>110</v>
      </c>
    </row>
    <row r="83" spans="1:3" ht="15.75" thickBot="1" x14ac:dyDescent="0.3">
      <c r="A83" s="8" t="s">
        <v>165</v>
      </c>
      <c r="B83" s="8" t="s">
        <v>166</v>
      </c>
      <c r="C83" s="7" t="s">
        <v>110</v>
      </c>
    </row>
    <row r="84" spans="1:3" ht="15.75" thickBot="1" x14ac:dyDescent="0.3">
      <c r="A84" s="8" t="s">
        <v>167</v>
      </c>
      <c r="B84" s="8" t="s">
        <v>168</v>
      </c>
      <c r="C84" s="7" t="s">
        <v>110</v>
      </c>
    </row>
    <row r="85" spans="1:3" ht="15.75" thickBot="1" x14ac:dyDescent="0.3">
      <c r="A85" s="8" t="s">
        <v>169</v>
      </c>
      <c r="B85" s="8" t="s">
        <v>170</v>
      </c>
      <c r="C85" s="7" t="s">
        <v>110</v>
      </c>
    </row>
    <row r="86" spans="1:3" ht="15.75" thickBot="1" x14ac:dyDescent="0.3">
      <c r="A86" s="8" t="s">
        <v>171</v>
      </c>
      <c r="B86" s="8" t="s">
        <v>172</v>
      </c>
      <c r="C86" s="7" t="s">
        <v>110</v>
      </c>
    </row>
    <row r="87" spans="1:3" ht="15.75" thickBot="1" x14ac:dyDescent="0.3">
      <c r="A87" s="8" t="s">
        <v>173</v>
      </c>
      <c r="B87" s="8" t="s">
        <v>174</v>
      </c>
      <c r="C87" s="7" t="s">
        <v>110</v>
      </c>
    </row>
    <row r="88" spans="1:3" ht="15.75" thickBot="1" x14ac:dyDescent="0.3">
      <c r="A88" s="8" t="s">
        <v>175</v>
      </c>
      <c r="B88" s="8" t="s">
        <v>176</v>
      </c>
      <c r="C88" s="7" t="s">
        <v>110</v>
      </c>
    </row>
    <row r="89" spans="1:3" ht="15.75" thickBot="1" x14ac:dyDescent="0.3">
      <c r="A89" s="8" t="s">
        <v>177</v>
      </c>
      <c r="B89" s="8" t="s">
        <v>178</v>
      </c>
      <c r="C89" s="7" t="s">
        <v>110</v>
      </c>
    </row>
    <row r="90" spans="1:3" ht="15.75" thickBot="1" x14ac:dyDescent="0.3">
      <c r="A90" s="8" t="s">
        <v>179</v>
      </c>
      <c r="B90" s="8" t="s">
        <v>180</v>
      </c>
      <c r="C90" s="7" t="s">
        <v>110</v>
      </c>
    </row>
    <row r="91" spans="1:3" ht="15.75" thickBot="1" x14ac:dyDescent="0.3">
      <c r="A91" s="11" t="s">
        <v>181</v>
      </c>
      <c r="B91" s="11" t="s">
        <v>182</v>
      </c>
      <c r="C91" s="10" t="s">
        <v>110</v>
      </c>
    </row>
    <row r="92" spans="1:3" ht="15.75" thickBot="1" x14ac:dyDescent="0.3">
      <c r="A92" s="11" t="s">
        <v>183</v>
      </c>
      <c r="B92" s="11" t="s">
        <v>184</v>
      </c>
      <c r="C92" s="10" t="s">
        <v>110</v>
      </c>
    </row>
    <row r="93" spans="1:3" ht="15.75" thickBot="1" x14ac:dyDescent="0.3">
      <c r="A93" s="11" t="s">
        <v>185</v>
      </c>
      <c r="B93" s="11" t="s">
        <v>186</v>
      </c>
      <c r="C93" s="10" t="s">
        <v>110</v>
      </c>
    </row>
    <row r="94" spans="1:3" ht="15.75" thickBot="1" x14ac:dyDescent="0.3">
      <c r="A94" s="8" t="s">
        <v>187</v>
      </c>
      <c r="B94" s="8" t="s">
        <v>188</v>
      </c>
      <c r="C94" s="7" t="s">
        <v>110</v>
      </c>
    </row>
    <row r="95" spans="1:3" ht="15.75" thickBot="1" x14ac:dyDescent="0.3">
      <c r="A95" s="8" t="s">
        <v>189</v>
      </c>
      <c r="B95" s="8" t="s">
        <v>190</v>
      </c>
      <c r="C95" s="7" t="s">
        <v>110</v>
      </c>
    </row>
    <row r="96" spans="1:3" ht="15.75" thickBot="1" x14ac:dyDescent="0.3">
      <c r="A96" s="8" t="s">
        <v>191</v>
      </c>
      <c r="B96" s="8" t="s">
        <v>192</v>
      </c>
      <c r="C96" s="7" t="s">
        <v>110</v>
      </c>
    </row>
    <row r="97" spans="1:3" ht="15.75" thickBot="1" x14ac:dyDescent="0.3">
      <c r="A97" s="8" t="s">
        <v>193</v>
      </c>
      <c r="B97" s="8" t="s">
        <v>194</v>
      </c>
      <c r="C97" s="7" t="s">
        <v>110</v>
      </c>
    </row>
    <row r="98" spans="1:3" ht="15.75" thickBot="1" x14ac:dyDescent="0.3">
      <c r="A98" s="11" t="s">
        <v>195</v>
      </c>
      <c r="B98" s="11" t="s">
        <v>196</v>
      </c>
      <c r="C98" s="10" t="s">
        <v>110</v>
      </c>
    </row>
    <row r="99" spans="1:3" ht="15.75" thickBot="1" x14ac:dyDescent="0.3">
      <c r="A99" s="11" t="s">
        <v>197</v>
      </c>
      <c r="B99" s="11" t="s">
        <v>198</v>
      </c>
      <c r="C99" s="10" t="s">
        <v>110</v>
      </c>
    </row>
    <row r="100" spans="1:3" ht="15.75" thickBot="1" x14ac:dyDescent="0.3">
      <c r="A100" s="11" t="s">
        <v>199</v>
      </c>
      <c r="B100" s="11" t="s">
        <v>200</v>
      </c>
      <c r="C100" s="10" t="s">
        <v>110</v>
      </c>
    </row>
    <row r="101" spans="1:3" ht="15.75" thickBot="1" x14ac:dyDescent="0.3">
      <c r="A101" s="13"/>
      <c r="B101" s="13"/>
      <c r="C101" s="12" t="s">
        <v>201</v>
      </c>
    </row>
    <row r="102" spans="1:3" ht="15.75" thickBot="1" x14ac:dyDescent="0.3">
      <c r="A102" s="8" t="s">
        <v>203</v>
      </c>
      <c r="B102" s="8" t="s">
        <v>204</v>
      </c>
      <c r="C102" s="7" t="s">
        <v>202</v>
      </c>
    </row>
    <row r="103" spans="1:3" ht="15.75" thickBot="1" x14ac:dyDescent="0.3">
      <c r="A103" s="8" t="s">
        <v>205</v>
      </c>
      <c r="B103" s="8" t="s">
        <v>206</v>
      </c>
      <c r="C103" s="7" t="s">
        <v>202</v>
      </c>
    </row>
    <row r="104" spans="1:3" ht="15.75" thickBot="1" x14ac:dyDescent="0.3">
      <c r="A104" s="8" t="s">
        <v>207</v>
      </c>
      <c r="B104" s="8" t="s">
        <v>208</v>
      </c>
      <c r="C104" s="7" t="s">
        <v>202</v>
      </c>
    </row>
    <row r="105" spans="1:3" ht="15.75" thickBot="1" x14ac:dyDescent="0.3">
      <c r="A105" s="8" t="s">
        <v>209</v>
      </c>
      <c r="B105" s="8" t="s">
        <v>210</v>
      </c>
      <c r="C105" s="7" t="s">
        <v>202</v>
      </c>
    </row>
    <row r="106" spans="1:3" ht="15.75" thickBot="1" x14ac:dyDescent="0.3">
      <c r="A106" s="8" t="s">
        <v>211</v>
      </c>
      <c r="B106" s="8" t="s">
        <v>212</v>
      </c>
      <c r="C106" s="7" t="s">
        <v>202</v>
      </c>
    </row>
    <row r="107" spans="1:3" ht="15.75" thickBot="1" x14ac:dyDescent="0.3">
      <c r="A107" s="8" t="s">
        <v>213</v>
      </c>
      <c r="B107" s="8" t="s">
        <v>214</v>
      </c>
      <c r="C107" s="7" t="s">
        <v>202</v>
      </c>
    </row>
    <row r="108" spans="1:3" ht="15.75" thickBot="1" x14ac:dyDescent="0.3">
      <c r="A108" s="8" t="s">
        <v>215</v>
      </c>
      <c r="B108" s="8" t="s">
        <v>216</v>
      </c>
      <c r="C108" s="7" t="s">
        <v>202</v>
      </c>
    </row>
    <row r="109" spans="1:3" ht="15.75" thickBot="1" x14ac:dyDescent="0.3">
      <c r="A109" s="8" t="s">
        <v>217</v>
      </c>
      <c r="B109" s="8" t="s">
        <v>218</v>
      </c>
      <c r="C109" s="7" t="s">
        <v>202</v>
      </c>
    </row>
    <row r="110" spans="1:3" ht="15.75" thickBot="1" x14ac:dyDescent="0.3">
      <c r="A110" s="11" t="s">
        <v>219</v>
      </c>
      <c r="B110" s="11" t="s">
        <v>220</v>
      </c>
      <c r="C110" s="10" t="s">
        <v>202</v>
      </c>
    </row>
    <row r="111" spans="1:3" ht="15.75" thickBot="1" x14ac:dyDescent="0.3">
      <c r="A111" s="11" t="s">
        <v>221</v>
      </c>
      <c r="B111" s="11" t="s">
        <v>222</v>
      </c>
      <c r="C111" s="10" t="s">
        <v>202</v>
      </c>
    </row>
    <row r="112" spans="1:3" ht="15.75" thickBot="1" x14ac:dyDescent="0.3">
      <c r="A112" s="8" t="s">
        <v>223</v>
      </c>
      <c r="B112" s="8" t="s">
        <v>224</v>
      </c>
      <c r="C112" s="7" t="s">
        <v>202</v>
      </c>
    </row>
    <row r="113" spans="1:3" ht="15.75" thickBot="1" x14ac:dyDescent="0.3">
      <c r="A113" s="8" t="s">
        <v>225</v>
      </c>
      <c r="B113" s="8" t="s">
        <v>226</v>
      </c>
      <c r="C113" s="7" t="s">
        <v>202</v>
      </c>
    </row>
    <row r="114" spans="1:3" ht="15.75" thickBot="1" x14ac:dyDescent="0.3">
      <c r="A114" s="8" t="s">
        <v>227</v>
      </c>
      <c r="B114" s="8" t="s">
        <v>228</v>
      </c>
      <c r="C114" s="7" t="s">
        <v>202</v>
      </c>
    </row>
    <row r="115" spans="1:3" ht="15.75" thickBot="1" x14ac:dyDescent="0.3">
      <c r="A115" s="8" t="s">
        <v>229</v>
      </c>
      <c r="B115" s="8" t="s">
        <v>230</v>
      </c>
      <c r="C115" s="7" t="s">
        <v>202</v>
      </c>
    </row>
    <row r="116" spans="1:3" ht="15.75" thickBot="1" x14ac:dyDescent="0.3">
      <c r="A116" s="8" t="s">
        <v>231</v>
      </c>
      <c r="B116" s="8" t="s">
        <v>232</v>
      </c>
      <c r="C116" s="7" t="s">
        <v>202</v>
      </c>
    </row>
    <row r="117" spans="1:3" ht="24.75" thickBot="1" x14ac:dyDescent="0.3">
      <c r="A117" s="8" t="s">
        <v>233</v>
      </c>
      <c r="B117" s="8" t="s">
        <v>234</v>
      </c>
      <c r="C117" s="7" t="s">
        <v>202</v>
      </c>
    </row>
    <row r="118" spans="1:3" ht="15.75" thickBot="1" x14ac:dyDescent="0.3">
      <c r="A118" s="13"/>
      <c r="B118" s="13"/>
      <c r="C118" s="12" t="s">
        <v>235</v>
      </c>
    </row>
    <row r="119" spans="1:3" ht="15.75" thickBot="1" x14ac:dyDescent="0.3">
      <c r="A119" s="8" t="s">
        <v>237</v>
      </c>
      <c r="B119" s="8" t="s">
        <v>238</v>
      </c>
      <c r="C119" s="7" t="s">
        <v>236</v>
      </c>
    </row>
    <row r="120" spans="1:3" ht="15.75" thickBot="1" x14ac:dyDescent="0.3">
      <c r="A120" s="8" t="s">
        <v>239</v>
      </c>
      <c r="B120" s="8" t="s">
        <v>240</v>
      </c>
      <c r="C120" s="7" t="s">
        <v>236</v>
      </c>
    </row>
    <row r="121" spans="1:3" ht="15.75" thickBot="1" x14ac:dyDescent="0.3">
      <c r="A121" s="8" t="s">
        <v>241</v>
      </c>
      <c r="B121" s="8" t="s">
        <v>242</v>
      </c>
      <c r="C121" s="7" t="s">
        <v>236</v>
      </c>
    </row>
    <row r="122" spans="1:3" ht="15.75" thickBot="1" x14ac:dyDescent="0.3">
      <c r="A122" s="8" t="s">
        <v>243</v>
      </c>
      <c r="B122" s="8" t="s">
        <v>244</v>
      </c>
      <c r="C122" s="7" t="s">
        <v>236</v>
      </c>
    </row>
    <row r="123" spans="1:3" ht="15.75" thickBot="1" x14ac:dyDescent="0.3">
      <c r="A123" s="8" t="s">
        <v>245</v>
      </c>
      <c r="B123" s="8" t="s">
        <v>246</v>
      </c>
      <c r="C123" s="7" t="s">
        <v>236</v>
      </c>
    </row>
    <row r="124" spans="1:3" ht="15.75" thickBot="1" x14ac:dyDescent="0.3">
      <c r="A124" s="8" t="s">
        <v>247</v>
      </c>
      <c r="B124" s="8" t="s">
        <v>248</v>
      </c>
      <c r="C124" s="7" t="s">
        <v>236</v>
      </c>
    </row>
    <row r="125" spans="1:3" ht="15.75" thickBot="1" x14ac:dyDescent="0.3">
      <c r="A125" s="8" t="s">
        <v>249</v>
      </c>
      <c r="B125" s="8" t="s">
        <v>250</v>
      </c>
      <c r="C125" s="7" t="s">
        <v>236</v>
      </c>
    </row>
    <row r="126" spans="1:3" ht="15.75" thickBot="1" x14ac:dyDescent="0.3">
      <c r="A126" s="8" t="s">
        <v>251</v>
      </c>
      <c r="B126" s="8" t="s">
        <v>252</v>
      </c>
      <c r="C126" s="7" t="s">
        <v>236</v>
      </c>
    </row>
    <row r="127" spans="1:3" ht="15.75" thickBot="1" x14ac:dyDescent="0.3">
      <c r="A127" s="8" t="s">
        <v>253</v>
      </c>
      <c r="B127" s="8" t="s">
        <v>254</v>
      </c>
      <c r="C127" s="7" t="s">
        <v>236</v>
      </c>
    </row>
    <row r="128" spans="1:3" ht="24.75" thickBot="1" x14ac:dyDescent="0.3">
      <c r="A128" s="8" t="s">
        <v>255</v>
      </c>
      <c r="B128" s="8" t="s">
        <v>256</v>
      </c>
      <c r="C128" s="7" t="s">
        <v>236</v>
      </c>
    </row>
    <row r="129" spans="1:3" ht="15.75" thickBot="1" x14ac:dyDescent="0.3">
      <c r="A129" s="8" t="s">
        <v>257</v>
      </c>
      <c r="B129" s="8" t="s">
        <v>258</v>
      </c>
      <c r="C129" s="7" t="s">
        <v>236</v>
      </c>
    </row>
    <row r="130" spans="1:3" ht="15.75" thickBot="1" x14ac:dyDescent="0.3">
      <c r="A130" s="8" t="s">
        <v>259</v>
      </c>
      <c r="B130" s="8" t="s">
        <v>260</v>
      </c>
      <c r="C130" s="7" t="s">
        <v>236</v>
      </c>
    </row>
    <row r="131" spans="1:3" ht="15.75" thickBot="1" x14ac:dyDescent="0.3">
      <c r="A131" s="8" t="s">
        <v>261</v>
      </c>
      <c r="B131" s="8" t="s">
        <v>262</v>
      </c>
      <c r="C131" s="7" t="s">
        <v>236</v>
      </c>
    </row>
    <row r="132" spans="1:3" ht="15.75" thickBot="1" x14ac:dyDescent="0.3">
      <c r="A132" s="8" t="s">
        <v>263</v>
      </c>
      <c r="B132" s="8" t="s">
        <v>264</v>
      </c>
      <c r="C132" s="7" t="s">
        <v>236</v>
      </c>
    </row>
    <row r="133" spans="1:3" ht="15.75" thickBot="1" x14ac:dyDescent="0.3">
      <c r="A133" s="11" t="s">
        <v>265</v>
      </c>
      <c r="B133" s="11" t="s">
        <v>266</v>
      </c>
      <c r="C133" s="10" t="s">
        <v>236</v>
      </c>
    </row>
    <row r="134" spans="1:3" ht="15.75" thickBot="1" x14ac:dyDescent="0.3">
      <c r="A134" s="11" t="s">
        <v>267</v>
      </c>
      <c r="B134" s="11" t="s">
        <v>268</v>
      </c>
      <c r="C134" s="10" t="s">
        <v>236</v>
      </c>
    </row>
    <row r="135" spans="1:3" ht="15.75" thickBot="1" x14ac:dyDescent="0.3">
      <c r="A135" s="8" t="s">
        <v>269</v>
      </c>
      <c r="B135" s="8" t="s">
        <v>270</v>
      </c>
      <c r="C135" s="7" t="s">
        <v>236</v>
      </c>
    </row>
    <row r="136" spans="1:3" ht="15.75" thickBot="1" x14ac:dyDescent="0.3">
      <c r="A136" s="8" t="s">
        <v>271</v>
      </c>
      <c r="B136" s="8" t="s">
        <v>272</v>
      </c>
      <c r="C136" s="7" t="s">
        <v>236</v>
      </c>
    </row>
    <row r="137" spans="1:3" ht="15.75" thickBot="1" x14ac:dyDescent="0.3">
      <c r="A137" s="8" t="s">
        <v>273</v>
      </c>
      <c r="B137" s="8" t="s">
        <v>274</v>
      </c>
      <c r="C137" s="7" t="s">
        <v>236</v>
      </c>
    </row>
    <row r="138" spans="1:3" ht="15.75" thickBot="1" x14ac:dyDescent="0.3">
      <c r="A138" s="8" t="s">
        <v>275</v>
      </c>
      <c r="B138" s="8" t="s">
        <v>276</v>
      </c>
      <c r="C138" s="7" t="s">
        <v>236</v>
      </c>
    </row>
    <row r="139" spans="1:3" ht="15.75" thickBot="1" x14ac:dyDescent="0.3">
      <c r="A139" s="8" t="s">
        <v>277</v>
      </c>
      <c r="B139" s="8" t="s">
        <v>278</v>
      </c>
      <c r="C139" s="7" t="s">
        <v>236</v>
      </c>
    </row>
    <row r="140" spans="1:3" ht="15.75" thickBot="1" x14ac:dyDescent="0.3">
      <c r="A140" s="8" t="s">
        <v>279</v>
      </c>
      <c r="B140" s="8" t="s">
        <v>280</v>
      </c>
      <c r="C140" s="7" t="s">
        <v>236</v>
      </c>
    </row>
    <row r="141" spans="1:3" ht="15.75" thickBot="1" x14ac:dyDescent="0.3">
      <c r="A141" s="8" t="s">
        <v>281</v>
      </c>
      <c r="B141" s="8" t="s">
        <v>282</v>
      </c>
      <c r="C141" s="7" t="s">
        <v>236</v>
      </c>
    </row>
    <row r="142" spans="1:3" ht="15.75" thickBot="1" x14ac:dyDescent="0.3">
      <c r="A142" s="8" t="s">
        <v>283</v>
      </c>
      <c r="B142" s="8" t="s">
        <v>284</v>
      </c>
      <c r="C142" s="7" t="s">
        <v>236</v>
      </c>
    </row>
    <row r="143" spans="1:3" ht="15.75" thickBot="1" x14ac:dyDescent="0.3">
      <c r="A143" s="8" t="s">
        <v>285</v>
      </c>
      <c r="B143" s="8" t="s">
        <v>286</v>
      </c>
      <c r="C143" s="7" t="s">
        <v>236</v>
      </c>
    </row>
    <row r="144" spans="1:3" ht="15.75" thickBot="1" x14ac:dyDescent="0.3">
      <c r="A144" s="8" t="s">
        <v>287</v>
      </c>
      <c r="B144" s="8" t="s">
        <v>288</v>
      </c>
      <c r="C144" s="7" t="s">
        <v>236</v>
      </c>
    </row>
    <row r="145" spans="1:3" ht="15.75" thickBot="1" x14ac:dyDescent="0.3">
      <c r="A145" s="8" t="s">
        <v>289</v>
      </c>
      <c r="B145" s="8" t="s">
        <v>290</v>
      </c>
      <c r="C145" s="7" t="s">
        <v>236</v>
      </c>
    </row>
    <row r="146" spans="1:3" ht="15.75" thickBot="1" x14ac:dyDescent="0.3">
      <c r="A146" s="8" t="s">
        <v>291</v>
      </c>
      <c r="B146" s="8" t="s">
        <v>292</v>
      </c>
      <c r="C146" s="7" t="s">
        <v>236</v>
      </c>
    </row>
    <row r="147" spans="1:3" ht="15.75" thickBot="1" x14ac:dyDescent="0.3">
      <c r="A147" s="8" t="s">
        <v>293</v>
      </c>
      <c r="B147" s="8" t="s">
        <v>294</v>
      </c>
      <c r="C147" s="7" t="s">
        <v>236</v>
      </c>
    </row>
    <row r="148" spans="1:3" ht="15.75" thickBot="1" x14ac:dyDescent="0.3">
      <c r="A148" s="8" t="s">
        <v>295</v>
      </c>
      <c r="B148" s="8" t="s">
        <v>296</v>
      </c>
      <c r="C148" s="7" t="s">
        <v>236</v>
      </c>
    </row>
    <row r="149" spans="1:3" ht="15.75" thickBot="1" x14ac:dyDescent="0.3">
      <c r="A149" s="8" t="s">
        <v>297</v>
      </c>
      <c r="B149" s="8" t="s">
        <v>298</v>
      </c>
      <c r="C149" s="7" t="s">
        <v>236</v>
      </c>
    </row>
    <row r="150" spans="1:3" ht="15.75" thickBot="1" x14ac:dyDescent="0.3">
      <c r="A150" s="8" t="s">
        <v>299</v>
      </c>
      <c r="B150" s="8" t="s">
        <v>300</v>
      </c>
      <c r="C150" s="7" t="s">
        <v>236</v>
      </c>
    </row>
    <row r="151" spans="1:3" ht="15.75" thickBot="1" x14ac:dyDescent="0.3">
      <c r="A151" s="8" t="s">
        <v>301</v>
      </c>
      <c r="B151" s="8" t="s">
        <v>302</v>
      </c>
      <c r="C151" s="7" t="s">
        <v>236</v>
      </c>
    </row>
    <row r="152" spans="1:3" ht="15.75" thickBot="1" x14ac:dyDescent="0.3">
      <c r="A152" s="8" t="s">
        <v>303</v>
      </c>
      <c r="B152" s="8" t="s">
        <v>304</v>
      </c>
      <c r="C152" s="7" t="s">
        <v>236</v>
      </c>
    </row>
    <row r="153" spans="1:3" ht="15.75" thickBot="1" x14ac:dyDescent="0.3">
      <c r="A153" s="8" t="s">
        <v>305</v>
      </c>
      <c r="B153" s="8" t="s">
        <v>306</v>
      </c>
      <c r="C153" s="7" t="s">
        <v>236</v>
      </c>
    </row>
    <row r="154" spans="1:3" ht="15.75" thickBot="1" x14ac:dyDescent="0.3">
      <c r="A154" s="8" t="s">
        <v>307</v>
      </c>
      <c r="B154" s="8" t="s">
        <v>308</v>
      </c>
      <c r="C154" s="7" t="s">
        <v>236</v>
      </c>
    </row>
    <row r="155" spans="1:3" ht="15.75" thickBot="1" x14ac:dyDescent="0.3">
      <c r="A155" s="8" t="s">
        <v>309</v>
      </c>
      <c r="B155" s="8" t="s">
        <v>310</v>
      </c>
      <c r="C155" s="7" t="s">
        <v>236</v>
      </c>
    </row>
    <row r="156" spans="1:3" ht="15.75" thickBot="1" x14ac:dyDescent="0.3">
      <c r="A156" s="8" t="s">
        <v>311</v>
      </c>
      <c r="B156" s="8" t="s">
        <v>312</v>
      </c>
      <c r="C156" s="7" t="s">
        <v>236</v>
      </c>
    </row>
    <row r="157" spans="1:3" ht="15.75" thickBot="1" x14ac:dyDescent="0.3">
      <c r="A157" s="8" t="s">
        <v>313</v>
      </c>
      <c r="B157" s="8" t="s">
        <v>314</v>
      </c>
      <c r="C157" s="7" t="s">
        <v>236</v>
      </c>
    </row>
    <row r="158" spans="1:3" ht="15.75" thickBot="1" x14ac:dyDescent="0.3">
      <c r="A158" s="8" t="s">
        <v>315</v>
      </c>
      <c r="B158" s="8" t="s">
        <v>316</v>
      </c>
      <c r="C158" s="7" t="s">
        <v>236</v>
      </c>
    </row>
    <row r="159" spans="1:3" ht="15.75" thickBot="1" x14ac:dyDescent="0.3">
      <c r="A159" s="8" t="s">
        <v>317</v>
      </c>
      <c r="B159" s="8" t="s">
        <v>318</v>
      </c>
      <c r="C159" s="7" t="s">
        <v>236</v>
      </c>
    </row>
    <row r="160" spans="1:3" ht="15.75" thickBot="1" x14ac:dyDescent="0.3">
      <c r="A160" s="8" t="s">
        <v>319</v>
      </c>
      <c r="B160" s="8" t="s">
        <v>320</v>
      </c>
      <c r="C160" s="7" t="s">
        <v>236</v>
      </c>
    </row>
    <row r="161" spans="1:3" ht="15.75" thickBot="1" x14ac:dyDescent="0.3">
      <c r="A161" s="8" t="s">
        <v>321</v>
      </c>
      <c r="B161" s="8" t="s">
        <v>322</v>
      </c>
      <c r="C161" s="7" t="s">
        <v>236</v>
      </c>
    </row>
    <row r="162" spans="1:3" ht="15.75" thickBot="1" x14ac:dyDescent="0.3">
      <c r="A162" s="8" t="s">
        <v>323</v>
      </c>
      <c r="B162" s="8" t="s">
        <v>324</v>
      </c>
      <c r="C162" s="7" t="s">
        <v>236</v>
      </c>
    </row>
    <row r="163" spans="1:3" ht="15.75" thickBot="1" x14ac:dyDescent="0.3">
      <c r="A163" s="8" t="s">
        <v>325</v>
      </c>
      <c r="B163" s="8" t="s">
        <v>326</v>
      </c>
      <c r="C163" s="7" t="s">
        <v>236</v>
      </c>
    </row>
    <row r="164" spans="1:3" ht="15.75" thickBot="1" x14ac:dyDescent="0.3">
      <c r="A164" s="8" t="s">
        <v>327</v>
      </c>
      <c r="B164" s="8" t="s">
        <v>328</v>
      </c>
      <c r="C164" s="7" t="s">
        <v>236</v>
      </c>
    </row>
    <row r="165" spans="1:3" ht="15.75" thickBot="1" x14ac:dyDescent="0.3">
      <c r="A165" s="8" t="s">
        <v>329</v>
      </c>
      <c r="B165" s="8" t="s">
        <v>330</v>
      </c>
      <c r="C165" s="7" t="s">
        <v>236</v>
      </c>
    </row>
    <row r="166" spans="1:3" ht="15.75" thickBot="1" x14ac:dyDescent="0.3">
      <c r="A166" s="8" t="s">
        <v>331</v>
      </c>
      <c r="B166" s="8" t="s">
        <v>332</v>
      </c>
      <c r="C166" s="7" t="s">
        <v>236</v>
      </c>
    </row>
    <row r="167" spans="1:3" ht="15.75" thickBot="1" x14ac:dyDescent="0.3">
      <c r="A167" s="8" t="s">
        <v>333</v>
      </c>
      <c r="B167" s="8" t="s">
        <v>334</v>
      </c>
      <c r="C167" s="7" t="s">
        <v>236</v>
      </c>
    </row>
    <row r="168" spans="1:3" ht="15.75" thickBot="1" x14ac:dyDescent="0.3">
      <c r="A168" s="8" t="s">
        <v>335</v>
      </c>
      <c r="B168" s="8" t="s">
        <v>336</v>
      </c>
      <c r="C168" s="7" t="s">
        <v>236</v>
      </c>
    </row>
    <row r="169" spans="1:3" ht="15.75" thickBot="1" x14ac:dyDescent="0.3">
      <c r="A169" s="8" t="s">
        <v>337</v>
      </c>
      <c r="B169" s="8" t="s">
        <v>338</v>
      </c>
      <c r="C169" s="7" t="s">
        <v>236</v>
      </c>
    </row>
    <row r="170" spans="1:3" ht="15.75" thickBot="1" x14ac:dyDescent="0.3">
      <c r="A170" s="8" t="s">
        <v>339</v>
      </c>
      <c r="B170" s="8" t="s">
        <v>340</v>
      </c>
      <c r="C170" s="7" t="s">
        <v>236</v>
      </c>
    </row>
    <row r="171" spans="1:3" ht="15.75" thickBot="1" x14ac:dyDescent="0.3">
      <c r="A171" s="8" t="s">
        <v>341</v>
      </c>
      <c r="B171" s="8" t="s">
        <v>342</v>
      </c>
      <c r="C171" s="7" t="s">
        <v>236</v>
      </c>
    </row>
    <row r="172" spans="1:3" ht="15.75" thickBot="1" x14ac:dyDescent="0.3">
      <c r="A172" s="8" t="s">
        <v>343</v>
      </c>
      <c r="B172" s="8" t="s">
        <v>344</v>
      </c>
      <c r="C172" s="7" t="s">
        <v>236</v>
      </c>
    </row>
    <row r="173" spans="1:3" ht="15.75" thickBot="1" x14ac:dyDescent="0.3">
      <c r="A173" s="8" t="s">
        <v>345</v>
      </c>
      <c r="B173" s="8" t="s">
        <v>346</v>
      </c>
      <c r="C173" s="7" t="s">
        <v>236</v>
      </c>
    </row>
    <row r="174" spans="1:3" ht="15.75" thickBot="1" x14ac:dyDescent="0.3">
      <c r="A174" s="8" t="s">
        <v>347</v>
      </c>
      <c r="B174" s="8" t="s">
        <v>348</v>
      </c>
      <c r="C174" s="7" t="s">
        <v>236</v>
      </c>
    </row>
    <row r="175" spans="1:3" ht="15.75" thickBot="1" x14ac:dyDescent="0.3">
      <c r="A175" s="8" t="s">
        <v>349</v>
      </c>
      <c r="B175" s="8" t="s">
        <v>350</v>
      </c>
      <c r="C175" s="7" t="s">
        <v>236</v>
      </c>
    </row>
    <row r="176" spans="1:3" ht="15.75" thickBot="1" x14ac:dyDescent="0.3">
      <c r="A176" s="8" t="s">
        <v>351</v>
      </c>
      <c r="B176" s="8" t="s">
        <v>352</v>
      </c>
      <c r="C176" s="7" t="s">
        <v>236</v>
      </c>
    </row>
    <row r="177" spans="1:3" ht="15.75" thickBot="1" x14ac:dyDescent="0.3">
      <c r="A177" s="8" t="s">
        <v>353</v>
      </c>
      <c r="B177" s="8" t="s">
        <v>354</v>
      </c>
      <c r="C177" s="7" t="s">
        <v>236</v>
      </c>
    </row>
    <row r="178" spans="1:3" ht="15.75" thickBot="1" x14ac:dyDescent="0.3">
      <c r="A178" s="8" t="s">
        <v>355</v>
      </c>
      <c r="B178" s="8" t="s">
        <v>356</v>
      </c>
      <c r="C178" s="7" t="s">
        <v>236</v>
      </c>
    </row>
    <row r="179" spans="1:3" ht="15.75" thickBot="1" x14ac:dyDescent="0.3">
      <c r="A179" s="11" t="s">
        <v>357</v>
      </c>
      <c r="B179" s="11" t="s">
        <v>358</v>
      </c>
      <c r="C179" s="10" t="s">
        <v>236</v>
      </c>
    </row>
    <row r="180" spans="1:3" ht="15.75" thickBot="1" x14ac:dyDescent="0.3">
      <c r="A180" s="11" t="s">
        <v>359</v>
      </c>
      <c r="B180" s="11" t="s">
        <v>360</v>
      </c>
      <c r="C180" s="10" t="s">
        <v>236</v>
      </c>
    </row>
    <row r="181" spans="1:3" ht="15.75" thickBot="1" x14ac:dyDescent="0.3">
      <c r="A181" s="11" t="s">
        <v>361</v>
      </c>
      <c r="B181" s="11" t="s">
        <v>362</v>
      </c>
      <c r="C181" s="10" t="s">
        <v>236</v>
      </c>
    </row>
    <row r="182" spans="1:3" ht="15.75" thickBot="1" x14ac:dyDescent="0.3">
      <c r="A182" s="11" t="s">
        <v>363</v>
      </c>
      <c r="B182" s="11" t="s">
        <v>364</v>
      </c>
      <c r="C182" s="10" t="s">
        <v>236</v>
      </c>
    </row>
    <row r="183" spans="1:3" ht="15.75" thickBot="1" x14ac:dyDescent="0.3">
      <c r="A183" s="8" t="s">
        <v>365</v>
      </c>
      <c r="B183" s="8" t="s">
        <v>366</v>
      </c>
      <c r="C183" s="7" t="s">
        <v>236</v>
      </c>
    </row>
    <row r="184" spans="1:3" ht="15.75" thickBot="1" x14ac:dyDescent="0.3">
      <c r="A184" s="8" t="s">
        <v>367</v>
      </c>
      <c r="B184" s="8" t="s">
        <v>368</v>
      </c>
      <c r="C184" s="7" t="s">
        <v>236</v>
      </c>
    </row>
    <row r="185" spans="1:3" ht="15.75" thickBot="1" x14ac:dyDescent="0.3">
      <c r="A185" s="8" t="s">
        <v>369</v>
      </c>
      <c r="B185" s="8" t="s">
        <v>370</v>
      </c>
      <c r="C185" s="7" t="s">
        <v>236</v>
      </c>
    </row>
    <row r="186" spans="1:3" ht="15.75" thickBot="1" x14ac:dyDescent="0.3">
      <c r="A186" s="8" t="s">
        <v>371</v>
      </c>
      <c r="B186" s="8" t="s">
        <v>372</v>
      </c>
      <c r="C186" s="7" t="s">
        <v>236</v>
      </c>
    </row>
    <row r="187" spans="1:3" ht="15.75" thickBot="1" x14ac:dyDescent="0.3">
      <c r="A187" s="8" t="s">
        <v>373</v>
      </c>
      <c r="B187" s="8" t="s">
        <v>374</v>
      </c>
      <c r="C187" s="7" t="s">
        <v>236</v>
      </c>
    </row>
    <row r="188" spans="1:3" ht="15.75" thickBot="1" x14ac:dyDescent="0.3">
      <c r="A188" s="8" t="s">
        <v>375</v>
      </c>
      <c r="B188" s="8" t="s">
        <v>376</v>
      </c>
      <c r="C188" s="7" t="s">
        <v>236</v>
      </c>
    </row>
    <row r="189" spans="1:3" ht="15.75" thickBot="1" x14ac:dyDescent="0.3">
      <c r="A189" s="8" t="s">
        <v>377</v>
      </c>
      <c r="B189" s="8" t="s">
        <v>378</v>
      </c>
      <c r="C189" s="7" t="s">
        <v>236</v>
      </c>
    </row>
    <row r="190" spans="1:3" ht="15.75" thickBot="1" x14ac:dyDescent="0.3">
      <c r="A190" s="8" t="s">
        <v>379</v>
      </c>
      <c r="B190" s="8" t="s">
        <v>380</v>
      </c>
      <c r="C190" s="7" t="s">
        <v>236</v>
      </c>
    </row>
    <row r="191" spans="1:3" ht="15.75" thickBot="1" x14ac:dyDescent="0.3">
      <c r="A191" s="8" t="s">
        <v>381</v>
      </c>
      <c r="B191" s="8" t="s">
        <v>382</v>
      </c>
      <c r="C191" s="7" t="s">
        <v>236</v>
      </c>
    </row>
    <row r="192" spans="1:3" ht="15.75" thickBot="1" x14ac:dyDescent="0.3">
      <c r="A192" s="8" t="s">
        <v>383</v>
      </c>
      <c r="B192" s="8" t="s">
        <v>384</v>
      </c>
      <c r="C192" s="7" t="s">
        <v>236</v>
      </c>
    </row>
    <row r="193" spans="1:3" ht="15.75" thickBot="1" x14ac:dyDescent="0.3">
      <c r="A193" s="8" t="s">
        <v>385</v>
      </c>
      <c r="B193" s="8" t="s">
        <v>386</v>
      </c>
      <c r="C193" s="7" t="s">
        <v>236</v>
      </c>
    </row>
    <row r="194" spans="1:3" ht="15.75" thickBot="1" x14ac:dyDescent="0.3">
      <c r="A194" s="8" t="s">
        <v>387</v>
      </c>
      <c r="B194" s="8" t="s">
        <v>388</v>
      </c>
      <c r="C194" s="7" t="s">
        <v>236</v>
      </c>
    </row>
    <row r="195" spans="1:3" ht="15.75" thickBot="1" x14ac:dyDescent="0.3">
      <c r="A195" s="8" t="s">
        <v>389</v>
      </c>
      <c r="B195" s="8" t="s">
        <v>390</v>
      </c>
      <c r="C195" s="7" t="s">
        <v>236</v>
      </c>
    </row>
    <row r="196" spans="1:3" ht="15.75" thickBot="1" x14ac:dyDescent="0.3">
      <c r="A196" s="8" t="s">
        <v>391</v>
      </c>
      <c r="B196" s="8" t="s">
        <v>392</v>
      </c>
      <c r="C196" s="7" t="s">
        <v>236</v>
      </c>
    </row>
    <row r="197" spans="1:3" ht="15.75" thickBot="1" x14ac:dyDescent="0.3">
      <c r="A197" s="8" t="s">
        <v>393</v>
      </c>
      <c r="B197" s="8" t="s">
        <v>394</v>
      </c>
      <c r="C197" s="7" t="s">
        <v>236</v>
      </c>
    </row>
    <row r="198" spans="1:3" ht="15.75" thickBot="1" x14ac:dyDescent="0.3">
      <c r="A198" s="8" t="s">
        <v>395</v>
      </c>
      <c r="B198" s="8" t="s">
        <v>396</v>
      </c>
      <c r="C198" s="7" t="s">
        <v>236</v>
      </c>
    </row>
    <row r="199" spans="1:3" ht="15.75" thickBot="1" x14ac:dyDescent="0.3">
      <c r="A199" s="8" t="s">
        <v>397</v>
      </c>
      <c r="B199" s="8" t="s">
        <v>398</v>
      </c>
      <c r="C199" s="7" t="s">
        <v>236</v>
      </c>
    </row>
    <row r="200" spans="1:3" ht="15.75" thickBot="1" x14ac:dyDescent="0.3">
      <c r="A200" s="8" t="s">
        <v>399</v>
      </c>
      <c r="B200" s="8" t="s">
        <v>400</v>
      </c>
      <c r="C200" s="7" t="s">
        <v>236</v>
      </c>
    </row>
    <row r="201" spans="1:3" ht="15.75" thickBot="1" x14ac:dyDescent="0.3">
      <c r="A201" s="8" t="s">
        <v>401</v>
      </c>
      <c r="B201" s="8" t="s">
        <v>402</v>
      </c>
      <c r="C201" s="7" t="s">
        <v>236</v>
      </c>
    </row>
    <row r="202" spans="1:3" ht="15.75" thickBot="1" x14ac:dyDescent="0.3">
      <c r="A202" s="8" t="s">
        <v>403</v>
      </c>
      <c r="B202" s="8" t="s">
        <v>404</v>
      </c>
      <c r="C202" s="7" t="s">
        <v>236</v>
      </c>
    </row>
    <row r="203" spans="1:3" ht="15.75" thickBot="1" x14ac:dyDescent="0.3">
      <c r="A203" s="8" t="s">
        <v>405</v>
      </c>
      <c r="B203" s="8" t="s">
        <v>406</v>
      </c>
      <c r="C203" s="7" t="s">
        <v>236</v>
      </c>
    </row>
    <row r="204" spans="1:3" ht="15.75" thickBot="1" x14ac:dyDescent="0.3">
      <c r="A204" s="11" t="s">
        <v>407</v>
      </c>
      <c r="B204" s="11" t="s">
        <v>408</v>
      </c>
      <c r="C204" s="10" t="s">
        <v>236</v>
      </c>
    </row>
    <row r="205" spans="1:3" ht="15.75" thickBot="1" x14ac:dyDescent="0.3">
      <c r="A205" s="11" t="s">
        <v>409</v>
      </c>
      <c r="B205" s="11" t="s">
        <v>410</v>
      </c>
      <c r="C205" s="10" t="s">
        <v>236</v>
      </c>
    </row>
    <row r="206" spans="1:3" ht="15.75" thickBot="1" x14ac:dyDescent="0.3">
      <c r="A206" s="11" t="s">
        <v>411</v>
      </c>
      <c r="B206" s="11" t="s">
        <v>412</v>
      </c>
      <c r="C206" s="10" t="s">
        <v>236</v>
      </c>
    </row>
    <row r="207" spans="1:3" ht="15.75" thickBot="1" x14ac:dyDescent="0.3">
      <c r="A207" s="11" t="s">
        <v>413</v>
      </c>
      <c r="B207" s="11" t="s">
        <v>414</v>
      </c>
      <c r="C207" s="10" t="s">
        <v>236</v>
      </c>
    </row>
    <row r="208" spans="1:3" ht="15.75" thickBot="1" x14ac:dyDescent="0.3">
      <c r="A208" s="17"/>
      <c r="B208" s="17"/>
      <c r="C208" s="16"/>
    </row>
  </sheetData>
  <sheetProtection algorithmName="SHA-512" hashValue="331YKA/9AG6l/eKal5zTn1ikOTIDks+3wxHa+JFZoF94094OXXXufUVoZiVWWbbRTaZNwyItckD6gXMtV3pMbw==" saltValue="5hV3Xs1I73HnpAzGa6+MJA==" spinCount="100000" sheet="1" objects="1" scenarios="1" autoFilter="0"/>
  <autoFilter ref="A1:C207" xr:uid="{E436A161-EA43-4F18-A935-B7C46F6F522D}"/>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1DEC-732F-4E66-B1AA-97D28644F592}">
  <dimension ref="A2:B9"/>
  <sheetViews>
    <sheetView workbookViewId="0">
      <selection activeCell="C39" sqref="C38:C39"/>
    </sheetView>
  </sheetViews>
  <sheetFormatPr baseColWidth="10" defaultRowHeight="15" x14ac:dyDescent="0.25"/>
  <sheetData>
    <row r="2" spans="1:2" x14ac:dyDescent="0.25">
      <c r="A2" t="s">
        <v>498</v>
      </c>
      <c r="B2" t="s">
        <v>493</v>
      </c>
    </row>
    <row r="3" spans="1:2" x14ac:dyDescent="0.25">
      <c r="B3" t="s">
        <v>494</v>
      </c>
    </row>
    <row r="4" spans="1:2" x14ac:dyDescent="0.25">
      <c r="B4" t="s">
        <v>472</v>
      </c>
    </row>
    <row r="5" spans="1:2" x14ac:dyDescent="0.25">
      <c r="B5" t="s">
        <v>495</v>
      </c>
    </row>
    <row r="8" spans="1:2" x14ac:dyDescent="0.25">
      <c r="A8" t="s">
        <v>497</v>
      </c>
      <c r="B8" t="s">
        <v>496</v>
      </c>
    </row>
    <row r="9" spans="1:2" x14ac:dyDescent="0.25">
      <c r="B9" t="s">
        <v>495</v>
      </c>
    </row>
  </sheetData>
  <sheetProtection algorithmName="SHA-512" hashValue="Iym23jn0122S32UaxV3DJs551EDmZFTaPiQPasQZVf4Mg0cCKYpBJDVs/Dn1jpqdx3erFh7fTxreA3cUP7z9nw==" saltValue="ICB8C7rtYgegKGwsBIL7h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89F14-7882-477C-A485-8A26DE6829EC}">
  <dimension ref="A2:C14"/>
  <sheetViews>
    <sheetView workbookViewId="0">
      <selection activeCell="B17" sqref="B17"/>
    </sheetView>
  </sheetViews>
  <sheetFormatPr baseColWidth="10" defaultRowHeight="15" x14ac:dyDescent="0.25"/>
  <cols>
    <col min="2" max="2" width="72.42578125" bestFit="1" customWidth="1"/>
  </cols>
  <sheetData>
    <row r="2" spans="1:3" x14ac:dyDescent="0.25">
      <c r="A2" s="18" t="s">
        <v>430</v>
      </c>
      <c r="B2" s="18" t="s">
        <v>431</v>
      </c>
      <c r="C2" s="18" t="s">
        <v>454</v>
      </c>
    </row>
    <row r="3" spans="1:3" x14ac:dyDescent="0.25">
      <c r="A3">
        <v>1516</v>
      </c>
      <c r="B3" t="s">
        <v>432</v>
      </c>
      <c r="C3" t="s">
        <v>443</v>
      </c>
    </row>
    <row r="4" spans="1:3" x14ac:dyDescent="0.25">
      <c r="A4">
        <v>2829</v>
      </c>
      <c r="B4" t="s">
        <v>433</v>
      </c>
      <c r="C4" t="s">
        <v>445</v>
      </c>
    </row>
    <row r="5" spans="1:3" x14ac:dyDescent="0.25">
      <c r="A5">
        <v>3500</v>
      </c>
      <c r="B5" t="s">
        <v>434</v>
      </c>
      <c r="C5" t="s">
        <v>446</v>
      </c>
    </row>
    <row r="6" spans="1:3" x14ac:dyDescent="0.25">
      <c r="A6">
        <v>3900</v>
      </c>
      <c r="B6" t="s">
        <v>435</v>
      </c>
      <c r="C6" t="s">
        <v>448</v>
      </c>
    </row>
    <row r="7" spans="1:3" x14ac:dyDescent="0.25">
      <c r="A7">
        <v>4500</v>
      </c>
      <c r="B7" t="s">
        <v>436</v>
      </c>
      <c r="C7" t="s">
        <v>451</v>
      </c>
    </row>
    <row r="8" spans="1:3" x14ac:dyDescent="0.25">
      <c r="A8">
        <v>4600</v>
      </c>
      <c r="B8" t="s">
        <v>437</v>
      </c>
      <c r="C8" t="s">
        <v>450</v>
      </c>
    </row>
    <row r="9" spans="1:3" x14ac:dyDescent="0.25">
      <c r="A9">
        <v>4700</v>
      </c>
      <c r="B9" t="s">
        <v>438</v>
      </c>
      <c r="C9" t="s">
        <v>449</v>
      </c>
    </row>
    <row r="10" spans="1:3" x14ac:dyDescent="0.25">
      <c r="A10">
        <v>4800</v>
      </c>
      <c r="B10" t="s">
        <v>439</v>
      </c>
      <c r="C10" t="s">
        <v>452</v>
      </c>
    </row>
    <row r="11" spans="1:3" x14ac:dyDescent="0.25">
      <c r="A11">
        <v>5074</v>
      </c>
      <c r="B11" t="s">
        <v>440</v>
      </c>
      <c r="C11" t="s">
        <v>444</v>
      </c>
    </row>
    <row r="12" spans="1:3" x14ac:dyDescent="0.25">
      <c r="A12">
        <v>6184</v>
      </c>
      <c r="B12" t="s">
        <v>441</v>
      </c>
      <c r="C12" t="s">
        <v>453</v>
      </c>
    </row>
    <row r="13" spans="1:3" x14ac:dyDescent="0.25">
      <c r="C13" t="s">
        <v>455</v>
      </c>
    </row>
    <row r="14" spans="1:3" x14ac:dyDescent="0.25">
      <c r="A14">
        <v>9000</v>
      </c>
      <c r="B14" t="s">
        <v>442</v>
      </c>
      <c r="C14" t="s">
        <v>447</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Exploitation</vt:lpstr>
      <vt:lpstr>Assolement</vt:lpstr>
      <vt:lpstr>Point_EcoR</vt:lpstr>
      <vt:lpstr>Def_EcoR</vt:lpstr>
      <vt:lpstr>Code_culture</vt:lpstr>
      <vt:lpstr>Liste_Certif</vt:lpstr>
      <vt:lpstr>OTEX</vt:lpstr>
      <vt:lpstr>Certification_exploitation</vt:lpstr>
      <vt:lpstr>Certification_haie</vt:lpstr>
      <vt:lpstr>Orientation_exploitation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LM.COLCOMBET</dc:creator>
  <cp:lastModifiedBy>Louis-Marie COLCOMBET</cp:lastModifiedBy>
  <dcterms:created xsi:type="dcterms:W3CDTF">2021-09-10T08:40:01Z</dcterms:created>
  <dcterms:modified xsi:type="dcterms:W3CDTF">2022-07-27T09:32:19Z</dcterms:modified>
</cp:coreProperties>
</file>